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00" windowHeight="6045" activeTab="0"/>
  </bookViews>
  <sheets>
    <sheet name="Sheet1" sheetId="1" r:id="rId1"/>
  </sheets>
  <definedNames>
    <definedName name="_xlnm.Print_Titles" localSheetId="0">'Sheet1'!$1:$6</definedName>
  </definedNames>
  <calcPr fullCalcOnLoad="1"/>
</workbook>
</file>

<file path=xl/sharedStrings.xml><?xml version="1.0" encoding="utf-8"?>
<sst xmlns="http://schemas.openxmlformats.org/spreadsheetml/2006/main" count="164" uniqueCount="93">
  <si>
    <t>預算數</t>
  </si>
  <si>
    <t>決算數</t>
  </si>
  <si>
    <t>名稱</t>
  </si>
  <si>
    <t>合計</t>
  </si>
  <si>
    <t>科目</t>
  </si>
  <si>
    <t>雲林縣</t>
  </si>
  <si>
    <t>總決算</t>
  </si>
  <si>
    <t>經常</t>
  </si>
  <si>
    <t xml:space="preserve">
門併計</t>
  </si>
  <si>
    <t>歲出政事別</t>
  </si>
  <si>
    <t>決算總表</t>
  </si>
  <si>
    <t>資本</t>
  </si>
  <si>
    <t>中華民國</t>
  </si>
  <si>
    <t>101年度</t>
  </si>
  <si>
    <t>單位：新臺幣元</t>
  </si>
  <si>
    <t>比較增減數</t>
  </si>
  <si>
    <t>說明</t>
  </si>
  <si>
    <t>款</t>
  </si>
  <si>
    <t>項</t>
  </si>
  <si>
    <t>本年度預算數</t>
  </si>
  <si>
    <t>預算增減數</t>
  </si>
  <si>
    <t>百分比</t>
  </si>
  <si>
    <t>實現數</t>
  </si>
  <si>
    <t>應付數</t>
  </si>
  <si>
    <t>保留數</t>
  </si>
  <si>
    <t>01</t>
  </si>
  <si>
    <t/>
  </si>
  <si>
    <t>一般政務支出</t>
  </si>
  <si>
    <t>31</t>
  </si>
  <si>
    <t>　政權行使支出</t>
  </si>
  <si>
    <t>-</t>
  </si>
  <si>
    <t>32</t>
  </si>
  <si>
    <t>　行政支出</t>
  </si>
  <si>
    <t>33</t>
  </si>
  <si>
    <t>　民政支出</t>
  </si>
  <si>
    <t>34</t>
  </si>
  <si>
    <t>　財務支出</t>
  </si>
  <si>
    <t>02</t>
  </si>
  <si>
    <t>教育科學文化支出</t>
  </si>
  <si>
    <t>51</t>
  </si>
  <si>
    <t>　教育支出</t>
  </si>
  <si>
    <t>53</t>
  </si>
  <si>
    <t>　文化支出</t>
  </si>
  <si>
    <t>03</t>
  </si>
  <si>
    <t>經濟發展支出</t>
  </si>
  <si>
    <t>58</t>
  </si>
  <si>
    <t>　農業支出</t>
  </si>
  <si>
    <t>59</t>
  </si>
  <si>
    <t>　工業支出</t>
  </si>
  <si>
    <t>60</t>
  </si>
  <si>
    <t>　交通支出</t>
  </si>
  <si>
    <t>61</t>
  </si>
  <si>
    <t>　其他經濟服務支出</t>
  </si>
  <si>
    <t>04</t>
  </si>
  <si>
    <t>社會福利支出</t>
  </si>
  <si>
    <t>66</t>
  </si>
  <si>
    <t>　社會保險支出</t>
  </si>
  <si>
    <t>67</t>
  </si>
  <si>
    <t>　社會救助支出</t>
  </si>
  <si>
    <t>68</t>
  </si>
  <si>
    <t>　福利服務支出</t>
  </si>
  <si>
    <t>70</t>
  </si>
  <si>
    <t>　醫療保健支出</t>
  </si>
  <si>
    <t>05</t>
  </si>
  <si>
    <t>社區發展及環境保護支出</t>
  </si>
  <si>
    <t>72</t>
  </si>
  <si>
    <t>　社區發展支出</t>
  </si>
  <si>
    <t>73</t>
  </si>
  <si>
    <t>　環境保護支出</t>
  </si>
  <si>
    <t>06</t>
  </si>
  <si>
    <t>退休撫卹支出</t>
  </si>
  <si>
    <t>75</t>
  </si>
  <si>
    <t>　退休撫卹給付支出</t>
  </si>
  <si>
    <t>07</t>
  </si>
  <si>
    <t>警政支出</t>
  </si>
  <si>
    <t>77</t>
  </si>
  <si>
    <t>　警政支出</t>
  </si>
  <si>
    <t>08</t>
  </si>
  <si>
    <t>債務支出</t>
  </si>
  <si>
    <t>79</t>
  </si>
  <si>
    <t>　債務付息支出</t>
  </si>
  <si>
    <t>09</t>
  </si>
  <si>
    <t>協助及補助支出</t>
  </si>
  <si>
    <t>84</t>
  </si>
  <si>
    <t>　專案補助支出</t>
  </si>
  <si>
    <t>10</t>
  </si>
  <si>
    <t>其他支出</t>
  </si>
  <si>
    <t>89</t>
  </si>
  <si>
    <t>　其他支出</t>
  </si>
  <si>
    <t>90</t>
  </si>
  <si>
    <t>　第二預備金</t>
  </si>
  <si>
    <t>總計</t>
  </si>
  <si>
    <t>%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</si>
</sst>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.00_ "/>
    <numFmt numFmtId="178" formatCode="00"/>
    <numFmt numFmtId="179" formatCode="#,##0.00_);[Red]\(#,##0.00\)"/>
  </numFmts>
  <fonts count="6">
    <font>
      <sz val="10"/>
      <name val="標楷體"/>
      <family val="4"/>
    </font>
    <font>
      <sz val="9"/>
      <name val="標楷體"/>
      <family val="4"/>
    </font>
    <font>
      <sz val="12"/>
      <name val="標楷體"/>
      <family val="4"/>
    </font>
    <font>
      <u val="single"/>
      <sz val="18"/>
      <name val="標楷體"/>
      <family val="4"/>
    </font>
    <font>
      <u val="single"/>
      <sz val="22"/>
      <name val="標楷體"/>
      <family val="4"/>
    </font>
    <font>
      <sz val="8"/>
      <name val="標楷體"/>
      <family val="4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Border="1" applyAlignment="1">
      <alignment vertical="top" wrapText="1"/>
    </xf>
    <xf numFmtId="178" fontId="0" fillId="0" borderId="0" xfId="0" applyNumberFormat="1" applyFont="1" applyBorder="1" applyAlignment="1">
      <alignment horizontal="center" vertical="top" wrapText="1"/>
    </xf>
    <xf numFmtId="176" fontId="0" fillId="0" borderId="0" xfId="0" applyNumberFormat="1" applyFont="1" applyBorder="1" applyAlignment="1">
      <alignment horizontal="right" vertical="top" wrapText="1"/>
    </xf>
    <xf numFmtId="179" fontId="0" fillId="0" borderId="0" xfId="0" applyNumberFormat="1" applyFont="1" applyBorder="1" applyAlignment="1">
      <alignment horizontal="right" vertical="top" wrapText="1"/>
    </xf>
    <xf numFmtId="0" fontId="0" fillId="0" borderId="0" xfId="0" applyFont="1" applyAlignment="1">
      <alignment vertical="top" wrapText="1"/>
    </xf>
    <xf numFmtId="176" fontId="0" fillId="0" borderId="0" xfId="0" applyNumberFormat="1" applyFont="1" applyAlignment="1">
      <alignment horizontal="right" vertical="center" wrapText="1"/>
    </xf>
    <xf numFmtId="179" fontId="0" fillId="0" borderId="0" xfId="0" applyNumberFormat="1" applyFont="1" applyAlignment="1">
      <alignment horizontal="right" vertical="center" wrapText="1"/>
    </xf>
    <xf numFmtId="0" fontId="0" fillId="0" borderId="0" xfId="0" applyFont="1" applyAlignment="1">
      <alignment vertical="center" wrapText="1"/>
    </xf>
    <xf numFmtId="178" fontId="0" fillId="0" borderId="1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176" fontId="0" fillId="0" borderId="1" xfId="0" applyNumberFormat="1" applyFont="1" applyBorder="1" applyAlignment="1">
      <alignment horizontal="right" vertical="top" wrapText="1"/>
    </xf>
    <xf numFmtId="179" fontId="0" fillId="0" borderId="2" xfId="0" applyNumberFormat="1" applyFont="1" applyBorder="1" applyAlignment="1">
      <alignment horizontal="right" vertical="top" wrapText="1"/>
    </xf>
    <xf numFmtId="179" fontId="0" fillId="0" borderId="1" xfId="0" applyNumberFormat="1" applyFont="1" applyBorder="1" applyAlignment="1">
      <alignment horizontal="right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1" xfId="0" applyFont="1" applyBorder="1" applyAlignment="1">
      <alignment vertical="top" wrapText="1"/>
    </xf>
    <xf numFmtId="0" fontId="0" fillId="0" borderId="2" xfId="0" applyFont="1" applyBorder="1" applyAlignment="1">
      <alignment vertical="top" wrapText="1"/>
    </xf>
    <xf numFmtId="178" fontId="0" fillId="0" borderId="0" xfId="0" applyNumberFormat="1" applyBorder="1" applyAlignment="1">
      <alignment wrapText="1"/>
    </xf>
    <xf numFmtId="178" fontId="0" fillId="0" borderId="3" xfId="0" applyNumberFormat="1" applyBorder="1" applyAlignment="1">
      <alignment vertical="top" wrapText="1"/>
    </xf>
    <xf numFmtId="0" fontId="0" fillId="0" borderId="4" xfId="0" applyFont="1" applyBorder="1" applyAlignment="1">
      <alignment horizontal="distributed" vertical="center" wrapText="1"/>
    </xf>
    <xf numFmtId="0" fontId="0" fillId="0" borderId="0" xfId="0" applyFont="1" applyAlignment="1">
      <alignment horizontal="distributed" vertical="center" wrapText="1"/>
    </xf>
    <xf numFmtId="178" fontId="0" fillId="0" borderId="4" xfId="0" applyNumberFormat="1" applyFont="1" applyBorder="1" applyAlignment="1">
      <alignment horizontal="distributed" vertical="center" wrapText="1"/>
    </xf>
    <xf numFmtId="176" fontId="0" fillId="0" borderId="4" xfId="0" applyNumberFormat="1" applyFont="1" applyBorder="1" applyAlignment="1">
      <alignment horizontal="distributed" vertical="center" wrapText="1"/>
    </xf>
    <xf numFmtId="179" fontId="0" fillId="0" borderId="4" xfId="0" applyNumberFormat="1" applyFont="1" applyBorder="1" applyAlignment="1">
      <alignment horizontal="distributed" vertical="center" wrapText="1"/>
    </xf>
    <xf numFmtId="178" fontId="0" fillId="0" borderId="5" xfId="0" applyNumberFormat="1" applyFont="1" applyBorder="1" applyAlignment="1">
      <alignment horizontal="center" vertical="top" wrapText="1"/>
    </xf>
    <xf numFmtId="0" fontId="0" fillId="0" borderId="5" xfId="0" applyFont="1" applyBorder="1" applyAlignment="1">
      <alignment vertical="top" wrapText="1"/>
    </xf>
    <xf numFmtId="176" fontId="0" fillId="0" borderId="5" xfId="0" applyNumberFormat="1" applyFont="1" applyBorder="1" applyAlignment="1">
      <alignment horizontal="right" vertical="top" wrapText="1"/>
    </xf>
    <xf numFmtId="179" fontId="0" fillId="0" borderId="6" xfId="0" applyNumberFormat="1" applyFont="1" applyBorder="1" applyAlignment="1">
      <alignment horizontal="right" vertical="top" wrapText="1"/>
    </xf>
    <xf numFmtId="179" fontId="0" fillId="0" borderId="5" xfId="0" applyNumberFormat="1" applyFont="1" applyBorder="1" applyAlignment="1">
      <alignment horizontal="right" vertical="top" wrapText="1"/>
    </xf>
    <xf numFmtId="0" fontId="0" fillId="0" borderId="6" xfId="0" applyFont="1" applyBorder="1" applyAlignment="1">
      <alignment vertical="top" wrapText="1"/>
    </xf>
    <xf numFmtId="176" fontId="0" fillId="0" borderId="7" xfId="0" applyNumberFormat="1" applyFont="1" applyBorder="1" applyAlignment="1">
      <alignment horizontal="distributed" vertical="center" wrapText="1"/>
    </xf>
    <xf numFmtId="176" fontId="0" fillId="0" borderId="6" xfId="0" applyNumberFormat="1" applyFont="1" applyBorder="1" applyAlignment="1">
      <alignment horizontal="distributed" vertical="center" wrapText="1"/>
    </xf>
    <xf numFmtId="0" fontId="0" fillId="0" borderId="4" xfId="0" applyFont="1" applyBorder="1" applyAlignment="1">
      <alignment horizontal="distributed" vertical="center" wrapText="1"/>
    </xf>
    <xf numFmtId="176" fontId="0" fillId="0" borderId="4" xfId="0" applyNumberFormat="1" applyBorder="1" applyAlignment="1">
      <alignment horizontal="distributed" vertical="center" wrapText="1"/>
    </xf>
    <xf numFmtId="176" fontId="0" fillId="0" borderId="3" xfId="0" applyNumberFormat="1" applyFont="1" applyBorder="1" applyAlignment="1">
      <alignment horizontal="right" wrapText="1"/>
    </xf>
    <xf numFmtId="176" fontId="2" fillId="0" borderId="3" xfId="0" applyNumberFormat="1" applyFont="1" applyBorder="1" applyAlignment="1">
      <alignment horizontal="right" vertical="center" wrapText="1"/>
    </xf>
    <xf numFmtId="176" fontId="2" fillId="0" borderId="3" xfId="0" applyNumberFormat="1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176" fontId="3" fillId="0" borderId="0" xfId="0" applyNumberFormat="1" applyFont="1" applyBorder="1" applyAlignment="1">
      <alignment horizontal="right" vertical="top" wrapText="1"/>
    </xf>
    <xf numFmtId="176" fontId="3" fillId="0" borderId="0" xfId="0" applyNumberFormat="1" applyFont="1" applyBorder="1" applyAlignment="1">
      <alignment horizontal="left" vertical="top" wrapText="1"/>
    </xf>
    <xf numFmtId="176" fontId="4" fillId="0" borderId="0" xfId="0" applyNumberFormat="1" applyFont="1" applyBorder="1" applyAlignment="1">
      <alignment horizontal="right" vertical="top" wrapText="1"/>
    </xf>
    <xf numFmtId="176" fontId="4" fillId="0" borderId="0" xfId="0" applyNumberFormat="1" applyFont="1" applyBorder="1" applyAlignment="1">
      <alignment horizontal="left" vertical="top" wrapText="1"/>
    </xf>
    <xf numFmtId="0" fontId="0" fillId="2" borderId="1" xfId="0" applyFont="1" applyFill="1" applyBorder="1" applyAlignment="1">
      <alignment vertical="top" wrapText="1"/>
    </xf>
    <xf numFmtId="176" fontId="0" fillId="2" borderId="1" xfId="0" applyNumberFormat="1" applyFont="1" applyFill="1" applyBorder="1" applyAlignment="1">
      <alignment horizontal="right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6"/>
  <sheetViews>
    <sheetView tabSelected="1" workbookViewId="0" topLeftCell="A1">
      <pane xSplit="3" topLeftCell="F1" activePane="topRight" state="frozen"/>
      <selection pane="topLeft" activeCell="A1" sqref="A1"/>
      <selection pane="topRight" activeCell="K40" sqref="K40"/>
    </sheetView>
  </sheetViews>
  <sheetFormatPr defaultColWidth="9.140625" defaultRowHeight="14.25"/>
  <cols>
    <col min="1" max="2" width="4.7109375" style="9" customWidth="1"/>
    <col min="3" max="3" width="34.7109375" style="15" customWidth="1"/>
    <col min="4" max="6" width="16.7109375" style="11" customWidth="1"/>
    <col min="7" max="7" width="8.140625" style="12" customWidth="1"/>
    <col min="8" max="11" width="16.7109375" style="11" customWidth="1"/>
    <col min="12" max="12" width="7.8515625" style="13" customWidth="1"/>
    <col min="13" max="13" width="16.7109375" style="11" customWidth="1"/>
    <col min="14" max="14" width="10.7109375" style="16" customWidth="1"/>
    <col min="15" max="16384" width="9.140625" style="5" customWidth="1"/>
  </cols>
  <sheetData>
    <row r="1" spans="1:14" ht="25.5">
      <c r="A1" s="1"/>
      <c r="B1" s="2"/>
      <c r="C1" s="1"/>
      <c r="D1" s="3"/>
      <c r="E1" s="3"/>
      <c r="F1" s="40" t="s">
        <v>5</v>
      </c>
      <c r="G1" s="40"/>
      <c r="H1" s="41" t="s">
        <v>6</v>
      </c>
      <c r="I1" s="41"/>
      <c r="J1" s="3"/>
      <c r="K1" s="3"/>
      <c r="L1" s="4"/>
      <c r="M1" s="3"/>
      <c r="N1" s="1"/>
    </row>
    <row r="2" spans="1:14" ht="30">
      <c r="A2" s="17" t="s">
        <v>7</v>
      </c>
      <c r="B2" s="37" t="s">
        <v>8</v>
      </c>
      <c r="C2" s="38"/>
      <c r="D2" s="3"/>
      <c r="E2" s="3"/>
      <c r="F2" s="42" t="s">
        <v>9</v>
      </c>
      <c r="G2" s="42"/>
      <c r="H2" s="43" t="s">
        <v>10</v>
      </c>
      <c r="I2" s="43"/>
      <c r="J2" s="3"/>
      <c r="K2" s="3"/>
      <c r="L2" s="4"/>
      <c r="M2" s="3"/>
      <c r="N2" s="1"/>
    </row>
    <row r="3" spans="1:14" s="8" customFormat="1" ht="16.5" customHeight="1">
      <c r="A3" s="18" t="s">
        <v>11</v>
      </c>
      <c r="B3" s="39"/>
      <c r="C3" s="39"/>
      <c r="D3" s="6"/>
      <c r="E3" s="6"/>
      <c r="F3" s="35" t="s">
        <v>12</v>
      </c>
      <c r="G3" s="35"/>
      <c r="H3" s="36" t="s">
        <v>13</v>
      </c>
      <c r="I3" s="36"/>
      <c r="J3" s="6"/>
      <c r="K3" s="6"/>
      <c r="L3" s="7"/>
      <c r="M3" s="34" t="s">
        <v>14</v>
      </c>
      <c r="N3" s="34"/>
    </row>
    <row r="4" spans="1:14" s="20" customFormat="1" ht="19.5" customHeight="1">
      <c r="A4" s="32" t="s">
        <v>4</v>
      </c>
      <c r="B4" s="32"/>
      <c r="C4" s="32"/>
      <c r="D4" s="33" t="s">
        <v>0</v>
      </c>
      <c r="E4" s="33"/>
      <c r="F4" s="33"/>
      <c r="G4" s="33"/>
      <c r="H4" s="33" t="s">
        <v>1</v>
      </c>
      <c r="I4" s="33"/>
      <c r="J4" s="33"/>
      <c r="K4" s="33"/>
      <c r="L4" s="33"/>
      <c r="M4" s="30" t="s">
        <v>15</v>
      </c>
      <c r="N4" s="32" t="s">
        <v>16</v>
      </c>
    </row>
    <row r="5" spans="1:14" s="20" customFormat="1" ht="19.5" customHeight="1">
      <c r="A5" s="21" t="s">
        <v>17</v>
      </c>
      <c r="B5" s="21" t="s">
        <v>18</v>
      </c>
      <c r="C5" s="19" t="s">
        <v>2</v>
      </c>
      <c r="D5" s="22" t="s">
        <v>19</v>
      </c>
      <c r="E5" s="22" t="s">
        <v>20</v>
      </c>
      <c r="F5" s="22" t="s">
        <v>3</v>
      </c>
      <c r="G5" s="23" t="s">
        <v>21</v>
      </c>
      <c r="H5" s="22" t="s">
        <v>22</v>
      </c>
      <c r="I5" s="22" t="s">
        <v>23</v>
      </c>
      <c r="J5" s="22" t="s">
        <v>24</v>
      </c>
      <c r="K5" s="22" t="s">
        <v>3</v>
      </c>
      <c r="L5" s="23" t="s">
        <v>21</v>
      </c>
      <c r="M5" s="31"/>
      <c r="N5" s="32"/>
    </row>
    <row r="6" spans="3:14" ht="3" customHeight="1">
      <c r="C6" s="10"/>
      <c r="N6" s="14"/>
    </row>
    <row r="7" spans="1:13" ht="14.25">
      <c r="A7" s="9" t="s">
        <v>25</v>
      </c>
      <c r="B7" s="9" t="s">
        <v>26</v>
      </c>
      <c r="C7" s="15" t="s">
        <v>27</v>
      </c>
      <c r="D7" s="11">
        <v>2167733000</v>
      </c>
      <c r="E7" s="11">
        <v>87159000</v>
      </c>
      <c r="F7" s="11">
        <v>2254892000</v>
      </c>
      <c r="G7" s="12">
        <v>8.128122943765764</v>
      </c>
      <c r="H7" s="11">
        <f>SUM(H8:H11)</f>
        <v>2057700243</v>
      </c>
      <c r="I7" s="11">
        <v>50129280</v>
      </c>
      <c r="J7" s="11">
        <v>45716153</v>
      </c>
      <c r="K7" s="11">
        <f>SUM(H7:J7)</f>
        <v>2153545676</v>
      </c>
      <c r="L7" s="13">
        <v>8.7</v>
      </c>
      <c r="M7" s="11">
        <f>K7-F7</f>
        <v>-101346324</v>
      </c>
    </row>
    <row r="8" spans="1:13" ht="14.25">
      <c r="A8" s="9" t="s">
        <v>26</v>
      </c>
      <c r="B8" s="9" t="s">
        <v>28</v>
      </c>
      <c r="C8" s="15" t="s">
        <v>29</v>
      </c>
      <c r="D8" s="11">
        <v>241827000</v>
      </c>
      <c r="E8" s="11">
        <v>1340000</v>
      </c>
      <c r="F8" s="11">
        <v>243167000</v>
      </c>
      <c r="G8" s="12">
        <v>0.8765347838684465</v>
      </c>
      <c r="H8" s="11">
        <v>216265082</v>
      </c>
      <c r="I8" s="11" t="s">
        <v>30</v>
      </c>
      <c r="J8" s="11">
        <v>5088780</v>
      </c>
      <c r="K8" s="11">
        <f aca="true" t="shared" si="0" ref="K8:K39">SUM(H8:J8)</f>
        <v>221353862</v>
      </c>
      <c r="L8" s="13">
        <v>0.89</v>
      </c>
      <c r="M8" s="11">
        <f aca="true" t="shared" si="1" ref="M8:M39">K8-F8</f>
        <v>-21813138</v>
      </c>
    </row>
    <row r="9" spans="1:13" ht="14.25">
      <c r="A9" s="9" t="s">
        <v>26</v>
      </c>
      <c r="B9" s="9" t="s">
        <v>31</v>
      </c>
      <c r="C9" s="44" t="s">
        <v>32</v>
      </c>
      <c r="D9" s="11">
        <v>313975000</v>
      </c>
      <c r="E9" s="11">
        <v>9919000</v>
      </c>
      <c r="F9" s="11">
        <v>323894000</v>
      </c>
      <c r="G9" s="12">
        <v>1.167528312995952</v>
      </c>
      <c r="H9" s="45">
        <f>278877084-4650</f>
        <v>278872434</v>
      </c>
      <c r="I9" s="11">
        <v>4030</v>
      </c>
      <c r="J9" s="11">
        <v>24875901</v>
      </c>
      <c r="K9" s="11">
        <f t="shared" si="0"/>
        <v>303752365</v>
      </c>
      <c r="L9" s="13">
        <v>1.2285276701099321</v>
      </c>
      <c r="M9" s="11">
        <f t="shared" si="1"/>
        <v>-20141635</v>
      </c>
    </row>
    <row r="10" spans="1:13" ht="14.25">
      <c r="A10" s="9" t="s">
        <v>26</v>
      </c>
      <c r="B10" s="9" t="s">
        <v>33</v>
      </c>
      <c r="C10" s="15" t="s">
        <v>34</v>
      </c>
      <c r="D10" s="11">
        <v>1314754000</v>
      </c>
      <c r="E10" s="11">
        <v>70972000</v>
      </c>
      <c r="F10" s="11">
        <v>1385726000</v>
      </c>
      <c r="G10" s="12">
        <v>4.995073508785678</v>
      </c>
      <c r="H10" s="11">
        <v>1274356881</v>
      </c>
      <c r="I10" s="11">
        <v>49190745</v>
      </c>
      <c r="J10" s="11">
        <v>14309640</v>
      </c>
      <c r="K10" s="11">
        <f t="shared" si="0"/>
        <v>1337857266</v>
      </c>
      <c r="L10" s="13">
        <v>5.410886296530876</v>
      </c>
      <c r="M10" s="11">
        <f t="shared" si="1"/>
        <v>-47868734</v>
      </c>
    </row>
    <row r="11" spans="1:13" ht="14.25">
      <c r="A11" s="9" t="s">
        <v>26</v>
      </c>
      <c r="B11" s="9" t="s">
        <v>35</v>
      </c>
      <c r="C11" s="15" t="s">
        <v>36</v>
      </c>
      <c r="D11" s="11">
        <v>297177000</v>
      </c>
      <c r="E11" s="11">
        <v>4928000</v>
      </c>
      <c r="F11" s="11">
        <v>302105000</v>
      </c>
      <c r="G11" s="12">
        <v>1.0889863381156861</v>
      </c>
      <c r="H11" s="11">
        <v>288205846</v>
      </c>
      <c r="I11" s="11">
        <v>934505</v>
      </c>
      <c r="J11" s="11">
        <v>1441832</v>
      </c>
      <c r="K11" s="11">
        <f t="shared" si="0"/>
        <v>290582183</v>
      </c>
      <c r="L11" s="13">
        <v>1.17</v>
      </c>
      <c r="M11" s="11">
        <f t="shared" si="1"/>
        <v>-11522817</v>
      </c>
    </row>
    <row r="12" spans="1:13" ht="14.25">
      <c r="A12" s="9" t="s">
        <v>37</v>
      </c>
      <c r="B12" s="9" t="s">
        <v>26</v>
      </c>
      <c r="C12" s="15" t="s">
        <v>38</v>
      </c>
      <c r="D12" s="11">
        <v>8634864000</v>
      </c>
      <c r="E12" s="11">
        <v>215967000</v>
      </c>
      <c r="F12" s="11">
        <v>8850831000</v>
      </c>
      <c r="G12" s="12">
        <v>31.90425196527961</v>
      </c>
      <c r="H12" s="11">
        <f>SUM(H13:H14)</f>
        <v>8095468454</v>
      </c>
      <c r="I12" s="11">
        <v>570000</v>
      </c>
      <c r="J12" s="11">
        <v>192405432</v>
      </c>
      <c r="K12" s="11">
        <f t="shared" si="0"/>
        <v>8288443886</v>
      </c>
      <c r="L12" s="13">
        <v>33.51</v>
      </c>
      <c r="M12" s="11">
        <f t="shared" si="1"/>
        <v>-562387114</v>
      </c>
    </row>
    <row r="13" spans="1:13" ht="14.25">
      <c r="A13" s="9" t="s">
        <v>26</v>
      </c>
      <c r="B13" s="9" t="s">
        <v>39</v>
      </c>
      <c r="C13" s="44" t="s">
        <v>40</v>
      </c>
      <c r="D13" s="11">
        <v>8169418000</v>
      </c>
      <c r="E13" s="11">
        <v>109213000</v>
      </c>
      <c r="F13" s="11">
        <v>8278631000</v>
      </c>
      <c r="G13" s="12">
        <v>29.841664511679717</v>
      </c>
      <c r="H13" s="45">
        <f>7823166558-972336</f>
        <v>7822194222</v>
      </c>
      <c r="I13" s="11" t="s">
        <v>30</v>
      </c>
      <c r="J13" s="11">
        <v>26514000</v>
      </c>
      <c r="K13" s="11">
        <f t="shared" si="0"/>
        <v>7848708222</v>
      </c>
      <c r="L13" s="13">
        <v>31.73</v>
      </c>
      <c r="M13" s="11">
        <f t="shared" si="1"/>
        <v>-429922778</v>
      </c>
    </row>
    <row r="14" spans="1:13" ht="14.25">
      <c r="A14" s="9" t="s">
        <v>26</v>
      </c>
      <c r="B14" s="9" t="s">
        <v>41</v>
      </c>
      <c r="C14" s="15" t="s">
        <v>42</v>
      </c>
      <c r="D14" s="11">
        <v>465446000</v>
      </c>
      <c r="E14" s="11">
        <v>106754000</v>
      </c>
      <c r="F14" s="11">
        <v>572200000</v>
      </c>
      <c r="G14" s="12">
        <v>2.062587453599893</v>
      </c>
      <c r="H14" s="11">
        <v>273274232</v>
      </c>
      <c r="I14" s="11">
        <v>570000</v>
      </c>
      <c r="J14" s="11">
        <v>165891432</v>
      </c>
      <c r="K14" s="11">
        <f t="shared" si="0"/>
        <v>439735664</v>
      </c>
      <c r="L14" s="13">
        <v>1.7784854475152252</v>
      </c>
      <c r="M14" s="11">
        <f t="shared" si="1"/>
        <v>-132464336</v>
      </c>
    </row>
    <row r="15" spans="1:13" ht="14.25">
      <c r="A15" s="9" t="s">
        <v>43</v>
      </c>
      <c r="B15" s="9" t="s">
        <v>26</v>
      </c>
      <c r="C15" s="15" t="s">
        <v>44</v>
      </c>
      <c r="D15" s="11">
        <v>4387147000</v>
      </c>
      <c r="E15" s="11">
        <v>672409000</v>
      </c>
      <c r="F15" s="11">
        <v>5059556000</v>
      </c>
      <c r="G15" s="12">
        <v>18.237987987392625</v>
      </c>
      <c r="H15" s="11">
        <f>SUM(H16:H19)</f>
        <v>1830139139</v>
      </c>
      <c r="I15" s="11">
        <v>170503434</v>
      </c>
      <c r="J15" s="11">
        <f>SUM(J16:J19)</f>
        <v>2434852878</v>
      </c>
      <c r="K15" s="11">
        <f t="shared" si="0"/>
        <v>4435495451</v>
      </c>
      <c r="L15" s="13">
        <v>17.93</v>
      </c>
      <c r="M15" s="11">
        <f t="shared" si="1"/>
        <v>-624060549</v>
      </c>
    </row>
    <row r="16" spans="1:13" ht="14.25">
      <c r="A16" s="9" t="s">
        <v>26</v>
      </c>
      <c r="B16" s="9" t="s">
        <v>45</v>
      </c>
      <c r="C16" s="44" t="s">
        <v>46</v>
      </c>
      <c r="D16" s="11">
        <v>1798843000</v>
      </c>
      <c r="E16" s="11">
        <v>295999000</v>
      </c>
      <c r="F16" s="11">
        <v>2094842000</v>
      </c>
      <c r="G16" s="12">
        <v>7.551196830608365</v>
      </c>
      <c r="H16" s="11">
        <v>657481359</v>
      </c>
      <c r="I16" s="11">
        <v>110874533</v>
      </c>
      <c r="J16" s="45">
        <f>1014656706+11627000</f>
        <v>1026283706</v>
      </c>
      <c r="K16" s="11">
        <f t="shared" si="0"/>
        <v>1794639598</v>
      </c>
      <c r="L16" s="13">
        <v>7.25</v>
      </c>
      <c r="M16" s="11">
        <f t="shared" si="1"/>
        <v>-300202402</v>
      </c>
    </row>
    <row r="17" spans="1:13" ht="14.25">
      <c r="A17" s="9" t="s">
        <v>26</v>
      </c>
      <c r="B17" s="9" t="s">
        <v>47</v>
      </c>
      <c r="C17" s="15" t="s">
        <v>48</v>
      </c>
      <c r="D17" s="11">
        <v>72229000</v>
      </c>
      <c r="E17" s="11">
        <v>2590000</v>
      </c>
      <c r="F17" s="11">
        <v>74819000</v>
      </c>
      <c r="G17" s="12">
        <v>0.26969718750592514</v>
      </c>
      <c r="H17" s="11">
        <v>54424519</v>
      </c>
      <c r="I17" s="11">
        <v>45000</v>
      </c>
      <c r="J17" s="11">
        <v>13557000</v>
      </c>
      <c r="K17" s="11">
        <f t="shared" si="0"/>
        <v>68026519</v>
      </c>
      <c r="L17" s="13">
        <v>0.27</v>
      </c>
      <c r="M17" s="11">
        <f t="shared" si="1"/>
        <v>-6792481</v>
      </c>
    </row>
    <row r="18" spans="1:13" ht="14.25">
      <c r="A18" s="9" t="s">
        <v>26</v>
      </c>
      <c r="B18" s="9" t="s">
        <v>49</v>
      </c>
      <c r="C18" s="15" t="s">
        <v>50</v>
      </c>
      <c r="D18" s="11">
        <v>1147481000</v>
      </c>
      <c r="E18" s="11">
        <v>103596000</v>
      </c>
      <c r="F18" s="11">
        <v>1251077000</v>
      </c>
      <c r="G18" s="12">
        <v>4.509709408751124</v>
      </c>
      <c r="H18" s="11">
        <v>472691971</v>
      </c>
      <c r="I18" s="11">
        <v>59323901</v>
      </c>
      <c r="J18" s="11">
        <v>448906683</v>
      </c>
      <c r="K18" s="11">
        <f t="shared" si="0"/>
        <v>980922555</v>
      </c>
      <c r="L18" s="13">
        <v>3.967284512103965</v>
      </c>
      <c r="M18" s="11">
        <f t="shared" si="1"/>
        <v>-270154445</v>
      </c>
    </row>
    <row r="19" spans="1:13" ht="14.25">
      <c r="A19" s="9" t="s">
        <v>26</v>
      </c>
      <c r="B19" s="9" t="s">
        <v>51</v>
      </c>
      <c r="C19" s="15" t="s">
        <v>52</v>
      </c>
      <c r="D19" s="11">
        <v>1368594000</v>
      </c>
      <c r="E19" s="11">
        <v>270224000</v>
      </c>
      <c r="F19" s="11">
        <v>1638818000</v>
      </c>
      <c r="G19" s="12">
        <v>5.907384560527209</v>
      </c>
      <c r="H19" s="11">
        <v>645541290</v>
      </c>
      <c r="I19" s="11">
        <v>260000</v>
      </c>
      <c r="J19" s="11">
        <v>946105489</v>
      </c>
      <c r="K19" s="11">
        <f t="shared" si="0"/>
        <v>1591906779</v>
      </c>
      <c r="L19" s="13">
        <v>6.43837485115225</v>
      </c>
      <c r="M19" s="11">
        <f t="shared" si="1"/>
        <v>-46911221</v>
      </c>
    </row>
    <row r="20" spans="1:13" ht="14.25">
      <c r="A20" s="9" t="s">
        <v>53</v>
      </c>
      <c r="B20" s="9" t="s">
        <v>26</v>
      </c>
      <c r="C20" s="15" t="s">
        <v>54</v>
      </c>
      <c r="D20" s="11">
        <v>3502441000</v>
      </c>
      <c r="E20" s="11">
        <v>234254000</v>
      </c>
      <c r="F20" s="11">
        <v>3736695000</v>
      </c>
      <c r="G20" s="12">
        <v>13.46952153954815</v>
      </c>
      <c r="H20" s="11">
        <f>SUM(H21:H24)</f>
        <v>3512968109</v>
      </c>
      <c r="I20" s="11">
        <v>7222122</v>
      </c>
      <c r="J20" s="11">
        <f>SUM(J21:J24)</f>
        <v>36713683</v>
      </c>
      <c r="K20" s="11">
        <f t="shared" si="0"/>
        <v>3556903914</v>
      </c>
      <c r="L20" s="13">
        <v>14.38</v>
      </c>
      <c r="M20" s="11">
        <f t="shared" si="1"/>
        <v>-179791086</v>
      </c>
    </row>
    <row r="21" spans="1:13" ht="14.25">
      <c r="A21" s="9" t="s">
        <v>26</v>
      </c>
      <c r="B21" s="9" t="s">
        <v>55</v>
      </c>
      <c r="C21" s="44" t="s">
        <v>56</v>
      </c>
      <c r="D21" s="11">
        <v>390632000</v>
      </c>
      <c r="E21" s="11">
        <v>23280000</v>
      </c>
      <c r="F21" s="11">
        <v>413912000</v>
      </c>
      <c r="G21" s="12">
        <v>1.4920127544467647</v>
      </c>
      <c r="H21" s="45">
        <f>394495469-948060</f>
        <v>393547409</v>
      </c>
      <c r="I21" s="11" t="s">
        <v>30</v>
      </c>
      <c r="J21" s="11" t="s">
        <v>30</v>
      </c>
      <c r="K21" s="11">
        <f t="shared" si="0"/>
        <v>393547409</v>
      </c>
      <c r="L21" s="13">
        <v>1.59</v>
      </c>
      <c r="M21" s="11">
        <f t="shared" si="1"/>
        <v>-20364591</v>
      </c>
    </row>
    <row r="22" spans="1:13" ht="14.25">
      <c r="A22" s="9" t="s">
        <v>26</v>
      </c>
      <c r="B22" s="9" t="s">
        <v>57</v>
      </c>
      <c r="C22" s="44" t="s">
        <v>58</v>
      </c>
      <c r="D22" s="11">
        <v>425441000</v>
      </c>
      <c r="E22" s="11">
        <v>30678000</v>
      </c>
      <c r="F22" s="11">
        <v>456119000</v>
      </c>
      <c r="G22" s="12">
        <v>1.6441547129474476</v>
      </c>
      <c r="H22" s="45">
        <f>412150987+1100000</f>
        <v>413250987</v>
      </c>
      <c r="I22" s="11" t="s">
        <v>30</v>
      </c>
      <c r="J22" s="11">
        <v>617509</v>
      </c>
      <c r="K22" s="11">
        <f t="shared" si="0"/>
        <v>413868496</v>
      </c>
      <c r="L22" s="13">
        <v>1.68</v>
      </c>
      <c r="M22" s="11">
        <f t="shared" si="1"/>
        <v>-42250504</v>
      </c>
    </row>
    <row r="23" spans="1:13" ht="14.25">
      <c r="A23" s="9" t="s">
        <v>26</v>
      </c>
      <c r="B23" s="9" t="s">
        <v>59</v>
      </c>
      <c r="C23" s="44" t="s">
        <v>60</v>
      </c>
      <c r="D23" s="11">
        <v>2256018000</v>
      </c>
      <c r="E23" s="11">
        <v>156675000</v>
      </c>
      <c r="F23" s="11">
        <v>2412693000</v>
      </c>
      <c r="G23" s="12">
        <v>8.696942172646429</v>
      </c>
      <c r="H23" s="45">
        <f>2288567849-430159</f>
        <v>2288137690</v>
      </c>
      <c r="I23" s="11">
        <v>7222122</v>
      </c>
      <c r="J23" s="45">
        <f>22805462+200712</f>
        <v>23006174</v>
      </c>
      <c r="K23" s="11">
        <f t="shared" si="0"/>
        <v>2318365986</v>
      </c>
      <c r="L23" s="13">
        <v>9.37</v>
      </c>
      <c r="M23" s="11">
        <f t="shared" si="1"/>
        <v>-94327014</v>
      </c>
    </row>
    <row r="24" spans="1:13" ht="14.25">
      <c r="A24" s="9" t="s">
        <v>26</v>
      </c>
      <c r="B24" s="9" t="s">
        <v>61</v>
      </c>
      <c r="C24" s="15" t="s">
        <v>62</v>
      </c>
      <c r="D24" s="11">
        <v>430350000</v>
      </c>
      <c r="E24" s="11">
        <v>23621000</v>
      </c>
      <c r="F24" s="11">
        <v>453971000</v>
      </c>
      <c r="G24" s="12">
        <v>1.6364118995075094</v>
      </c>
      <c r="H24" s="11">
        <v>418032023</v>
      </c>
      <c r="I24" s="11" t="s">
        <v>30</v>
      </c>
      <c r="J24" s="11">
        <v>13090000</v>
      </c>
      <c r="K24" s="11">
        <f t="shared" si="0"/>
        <v>431122023</v>
      </c>
      <c r="L24" s="13">
        <v>1.743648074923539</v>
      </c>
      <c r="M24" s="11">
        <f t="shared" si="1"/>
        <v>-22848977</v>
      </c>
    </row>
    <row r="25" spans="1:13" ht="14.25">
      <c r="A25" s="9" t="s">
        <v>63</v>
      </c>
      <c r="B25" s="9" t="s">
        <v>26</v>
      </c>
      <c r="C25" s="15" t="s">
        <v>64</v>
      </c>
      <c r="D25" s="11">
        <v>137736000</v>
      </c>
      <c r="E25" s="11">
        <v>114468000</v>
      </c>
      <c r="F25" s="11">
        <v>252204000</v>
      </c>
      <c r="G25" s="12">
        <v>0.9091101121071432</v>
      </c>
      <c r="H25" s="11">
        <v>186142814</v>
      </c>
      <c r="I25" s="11" t="s">
        <v>30</v>
      </c>
      <c r="J25" s="11">
        <v>46964935</v>
      </c>
      <c r="K25" s="11">
        <f t="shared" si="0"/>
        <v>233107749</v>
      </c>
      <c r="L25" s="13">
        <v>0.9427908019294332</v>
      </c>
      <c r="M25" s="11">
        <f t="shared" si="1"/>
        <v>-19096251</v>
      </c>
    </row>
    <row r="26" spans="1:13" ht="14.25">
      <c r="A26" s="9" t="s">
        <v>26</v>
      </c>
      <c r="B26" s="9" t="s">
        <v>65</v>
      </c>
      <c r="C26" s="15" t="s">
        <v>66</v>
      </c>
      <c r="D26" s="11">
        <v>7217000</v>
      </c>
      <c r="E26" s="11" t="s">
        <v>30</v>
      </c>
      <c r="F26" s="11">
        <v>7217000</v>
      </c>
      <c r="G26" s="12">
        <v>0.02601484385290183</v>
      </c>
      <c r="H26" s="11">
        <v>4345103</v>
      </c>
      <c r="I26" s="11" t="s">
        <v>30</v>
      </c>
      <c r="J26" s="11">
        <v>1735000</v>
      </c>
      <c r="K26" s="11">
        <f t="shared" si="0"/>
        <v>6080103</v>
      </c>
      <c r="L26" s="13">
        <v>0.024590624755179428</v>
      </c>
      <c r="M26" s="11">
        <f t="shared" si="1"/>
        <v>-1136897</v>
      </c>
    </row>
    <row r="27" spans="1:13" ht="14.25">
      <c r="A27" s="9" t="s">
        <v>26</v>
      </c>
      <c r="B27" s="9" t="s">
        <v>67</v>
      </c>
      <c r="C27" s="15" t="s">
        <v>68</v>
      </c>
      <c r="D27" s="11">
        <v>130519000</v>
      </c>
      <c r="E27" s="11">
        <v>114468000</v>
      </c>
      <c r="F27" s="11">
        <v>244987000</v>
      </c>
      <c r="G27" s="12">
        <v>0.8830952682542415</v>
      </c>
      <c r="H27" s="11">
        <v>181797711</v>
      </c>
      <c r="I27" s="11" t="s">
        <v>30</v>
      </c>
      <c r="J27" s="11">
        <v>45229935</v>
      </c>
      <c r="K27" s="11">
        <f t="shared" si="0"/>
        <v>227027646</v>
      </c>
      <c r="L27" s="13">
        <v>0.9182001771742537</v>
      </c>
      <c r="M27" s="11">
        <f t="shared" si="1"/>
        <v>-17959354</v>
      </c>
    </row>
    <row r="28" spans="1:13" ht="14.25">
      <c r="A28" s="9" t="s">
        <v>69</v>
      </c>
      <c r="B28" s="9" t="s">
        <v>26</v>
      </c>
      <c r="C28" s="15" t="s">
        <v>70</v>
      </c>
      <c r="D28" s="11">
        <v>3906086000</v>
      </c>
      <c r="E28" s="11" t="s">
        <v>30</v>
      </c>
      <c r="F28" s="11">
        <v>3906086000</v>
      </c>
      <c r="G28" s="12">
        <v>14.080118798116377</v>
      </c>
      <c r="H28" s="11">
        <v>3094007016</v>
      </c>
      <c r="I28" s="11" t="s">
        <v>30</v>
      </c>
      <c r="J28" s="11" t="s">
        <v>30</v>
      </c>
      <c r="K28" s="11">
        <f t="shared" si="0"/>
        <v>3094007016</v>
      </c>
      <c r="L28" s="13">
        <v>12.513532339887734</v>
      </c>
      <c r="M28" s="11">
        <f t="shared" si="1"/>
        <v>-812078984</v>
      </c>
    </row>
    <row r="29" spans="1:13" ht="14.25">
      <c r="A29" s="9" t="s">
        <v>26</v>
      </c>
      <c r="B29" s="9" t="s">
        <v>71</v>
      </c>
      <c r="C29" s="15" t="s">
        <v>72</v>
      </c>
      <c r="D29" s="11">
        <v>3906086000</v>
      </c>
      <c r="E29" s="11" t="s">
        <v>30</v>
      </c>
      <c r="F29" s="11">
        <v>3906086000</v>
      </c>
      <c r="G29" s="12">
        <v>14.080118798116377</v>
      </c>
      <c r="H29" s="11">
        <v>3094007016</v>
      </c>
      <c r="I29" s="11" t="s">
        <v>30</v>
      </c>
      <c r="J29" s="11" t="s">
        <v>30</v>
      </c>
      <c r="K29" s="11">
        <f t="shared" si="0"/>
        <v>3094007016</v>
      </c>
      <c r="L29" s="13">
        <v>12.513532339887734</v>
      </c>
      <c r="M29" s="11">
        <f t="shared" si="1"/>
        <v>-812078984</v>
      </c>
    </row>
    <row r="30" spans="1:13" ht="14.25">
      <c r="A30" s="9" t="s">
        <v>73</v>
      </c>
      <c r="B30" s="9" t="s">
        <v>26</v>
      </c>
      <c r="C30" s="15" t="s">
        <v>74</v>
      </c>
      <c r="D30" s="11">
        <v>2341343000</v>
      </c>
      <c r="E30" s="11">
        <v>15362000</v>
      </c>
      <c r="F30" s="11">
        <v>2356705000</v>
      </c>
      <c r="G30" s="12">
        <v>8.495124370562976</v>
      </c>
      <c r="H30" s="11">
        <v>2292286985</v>
      </c>
      <c r="I30" s="11" t="s">
        <v>30</v>
      </c>
      <c r="J30" s="11">
        <v>17773887</v>
      </c>
      <c r="K30" s="11">
        <f t="shared" si="0"/>
        <v>2310060872</v>
      </c>
      <c r="L30" s="13">
        <v>9.342907523930856</v>
      </c>
      <c r="M30" s="11">
        <f t="shared" si="1"/>
        <v>-46644128</v>
      </c>
    </row>
    <row r="31" spans="1:13" ht="14.25">
      <c r="A31" s="9" t="s">
        <v>26</v>
      </c>
      <c r="B31" s="9" t="s">
        <v>75</v>
      </c>
      <c r="C31" s="15" t="s">
        <v>76</v>
      </c>
      <c r="D31" s="11">
        <v>2341343000</v>
      </c>
      <c r="E31" s="11">
        <v>15362000</v>
      </c>
      <c r="F31" s="11">
        <v>2356705000</v>
      </c>
      <c r="G31" s="12">
        <v>8.495124370562976</v>
      </c>
      <c r="H31" s="11">
        <v>2292286985</v>
      </c>
      <c r="I31" s="11" t="s">
        <v>30</v>
      </c>
      <c r="J31" s="11">
        <v>17773887</v>
      </c>
      <c r="K31" s="11">
        <f t="shared" si="0"/>
        <v>2310060872</v>
      </c>
      <c r="L31" s="13">
        <v>9.342907523930856</v>
      </c>
      <c r="M31" s="11">
        <f t="shared" si="1"/>
        <v>-46644128</v>
      </c>
    </row>
    <row r="32" spans="1:13" ht="14.25">
      <c r="A32" s="9" t="s">
        <v>77</v>
      </c>
      <c r="B32" s="9" t="s">
        <v>26</v>
      </c>
      <c r="C32" s="15" t="s">
        <v>78</v>
      </c>
      <c r="D32" s="11">
        <v>637234000</v>
      </c>
      <c r="E32" s="11" t="s">
        <v>30</v>
      </c>
      <c r="F32" s="11">
        <v>637234000</v>
      </c>
      <c r="G32" s="12">
        <v>2.2970130258777948</v>
      </c>
      <c r="H32" s="11">
        <v>191458650</v>
      </c>
      <c r="I32" s="11">
        <v>55082287</v>
      </c>
      <c r="J32" s="11" t="s">
        <v>30</v>
      </c>
      <c r="K32" s="11">
        <f t="shared" si="0"/>
        <v>246540937</v>
      </c>
      <c r="L32" s="13">
        <v>0.9971205534770269</v>
      </c>
      <c r="M32" s="11">
        <f t="shared" si="1"/>
        <v>-390693063</v>
      </c>
    </row>
    <row r="33" spans="1:13" ht="14.25">
      <c r="A33" s="9" t="s">
        <v>26</v>
      </c>
      <c r="B33" s="9" t="s">
        <v>79</v>
      </c>
      <c r="C33" s="15" t="s">
        <v>80</v>
      </c>
      <c r="D33" s="11">
        <v>637234000</v>
      </c>
      <c r="E33" s="11" t="s">
        <v>30</v>
      </c>
      <c r="F33" s="11">
        <v>637234000</v>
      </c>
      <c r="G33" s="12">
        <v>2.2970130258777948</v>
      </c>
      <c r="H33" s="11">
        <v>191458650</v>
      </c>
      <c r="I33" s="11">
        <v>55082287</v>
      </c>
      <c r="J33" s="11" t="s">
        <v>30</v>
      </c>
      <c r="K33" s="11">
        <f t="shared" si="0"/>
        <v>246540937</v>
      </c>
      <c r="L33" s="13">
        <v>0.9971205534770269</v>
      </c>
      <c r="M33" s="11">
        <f t="shared" si="1"/>
        <v>-390693063</v>
      </c>
    </row>
    <row r="34" spans="1:13" ht="14.25">
      <c r="A34" s="9" t="s">
        <v>81</v>
      </c>
      <c r="B34" s="9" t="s">
        <v>26</v>
      </c>
      <c r="C34" s="15" t="s">
        <v>82</v>
      </c>
      <c r="D34" s="11">
        <v>81000000</v>
      </c>
      <c r="E34" s="11" t="s">
        <v>30</v>
      </c>
      <c r="F34" s="11">
        <v>81000000</v>
      </c>
      <c r="G34" s="12">
        <v>0.2919776017853745</v>
      </c>
      <c r="H34" s="11">
        <v>81000000</v>
      </c>
      <c r="I34" s="11" t="s">
        <v>30</v>
      </c>
      <c r="J34" s="11" t="s">
        <v>30</v>
      </c>
      <c r="K34" s="11">
        <f t="shared" si="0"/>
        <v>81000000</v>
      </c>
      <c r="L34" s="13">
        <v>0.3275998128928957</v>
      </c>
      <c r="M34" s="11" t="s">
        <v>30</v>
      </c>
    </row>
    <row r="35" spans="1:13" ht="14.25">
      <c r="A35" s="9" t="s">
        <v>26</v>
      </c>
      <c r="B35" s="9" t="s">
        <v>83</v>
      </c>
      <c r="C35" s="15" t="s">
        <v>84</v>
      </c>
      <c r="D35" s="11">
        <v>81000000</v>
      </c>
      <c r="E35" s="11" t="s">
        <v>30</v>
      </c>
      <c r="F35" s="11">
        <v>81000000</v>
      </c>
      <c r="G35" s="12">
        <v>0.2919776017853745</v>
      </c>
      <c r="H35" s="11">
        <v>81000000</v>
      </c>
      <c r="I35" s="11" t="s">
        <v>30</v>
      </c>
      <c r="J35" s="11" t="s">
        <v>30</v>
      </c>
      <c r="K35" s="11">
        <f t="shared" si="0"/>
        <v>81000000</v>
      </c>
      <c r="L35" s="13">
        <v>0.3275998128928957</v>
      </c>
      <c r="M35" s="11" t="s">
        <v>30</v>
      </c>
    </row>
    <row r="36" spans="1:13" ht="14.25">
      <c r="A36" s="9" t="s">
        <v>85</v>
      </c>
      <c r="B36" s="9" t="s">
        <v>26</v>
      </c>
      <c r="C36" s="15" t="s">
        <v>86</v>
      </c>
      <c r="D36" s="11">
        <v>764416000</v>
      </c>
      <c r="E36" s="11">
        <v>-157765000</v>
      </c>
      <c r="F36" s="11">
        <v>606651000</v>
      </c>
      <c r="G36" s="12">
        <v>2.18</v>
      </c>
      <c r="H36" s="11">
        <f>SUM(H37:H38)</f>
        <v>222864841</v>
      </c>
      <c r="I36" s="11" t="s">
        <v>30</v>
      </c>
      <c r="J36" s="11">
        <v>112791012</v>
      </c>
      <c r="K36" s="11">
        <f t="shared" si="0"/>
        <v>335655853</v>
      </c>
      <c r="L36" s="13">
        <v>1.3619895609060182</v>
      </c>
      <c r="M36" s="11">
        <f t="shared" si="1"/>
        <v>-270995147</v>
      </c>
    </row>
    <row r="37" spans="1:13" ht="14.25">
      <c r="A37" s="9" t="s">
        <v>26</v>
      </c>
      <c r="B37" s="9" t="s">
        <v>87</v>
      </c>
      <c r="C37" s="44" t="s">
        <v>88</v>
      </c>
      <c r="D37" s="11">
        <v>684416000</v>
      </c>
      <c r="E37" s="11">
        <v>-81130000</v>
      </c>
      <c r="F37" s="11">
        <v>603286000</v>
      </c>
      <c r="G37" s="12">
        <v>2.174641968773969</v>
      </c>
      <c r="H37" s="45">
        <f>223964841-1100000</f>
        <v>222864841</v>
      </c>
      <c r="I37" s="11" t="s">
        <v>30</v>
      </c>
      <c r="J37" s="11">
        <v>112791012</v>
      </c>
      <c r="K37" s="11">
        <f t="shared" si="0"/>
        <v>335655853</v>
      </c>
      <c r="L37" s="13">
        <v>1.3619895609060182</v>
      </c>
      <c r="M37" s="11">
        <f t="shared" si="1"/>
        <v>-267630147</v>
      </c>
    </row>
    <row r="38" spans="1:13" ht="14.25">
      <c r="A38" s="9" t="s">
        <v>26</v>
      </c>
      <c r="B38" s="9" t="s">
        <v>89</v>
      </c>
      <c r="C38" s="15" t="s">
        <v>90</v>
      </c>
      <c r="D38" s="11">
        <v>80000000</v>
      </c>
      <c r="E38" s="11">
        <v>-76635000</v>
      </c>
      <c r="F38" s="11">
        <v>3365000</v>
      </c>
      <c r="G38" s="12">
        <v>0.012129686790219573</v>
      </c>
      <c r="H38" s="11" t="s">
        <v>30</v>
      </c>
      <c r="I38" s="11" t="s">
        <v>30</v>
      </c>
      <c r="J38" s="11" t="s">
        <v>30</v>
      </c>
      <c r="K38" s="11" t="s">
        <v>30</v>
      </c>
      <c r="L38" s="11" t="s">
        <v>30</v>
      </c>
      <c r="M38" s="11" t="s">
        <v>30</v>
      </c>
    </row>
    <row r="39" spans="3:13" ht="14.25">
      <c r="C39" s="15" t="s">
        <v>91</v>
      </c>
      <c r="D39" s="11">
        <v>26560000000</v>
      </c>
      <c r="E39" s="11">
        <v>1181854000</v>
      </c>
      <c r="F39" s="11">
        <v>27741854000</v>
      </c>
      <c r="G39" s="12">
        <v>100</v>
      </c>
      <c r="H39" s="11">
        <f>H7+H12+H15+H20+H25+H28+H30+H32+H34+H36</f>
        <v>21564036251</v>
      </c>
      <c r="I39" s="11">
        <f>I7+I12+I15+I20+I32</f>
        <v>283507123</v>
      </c>
      <c r="J39" s="11">
        <f>J7+J12+J15+J20+J25+J30+J36</f>
        <v>2887217980</v>
      </c>
      <c r="K39" s="11">
        <f t="shared" si="0"/>
        <v>24734761354</v>
      </c>
      <c r="L39" s="13">
        <v>100</v>
      </c>
      <c r="M39" s="11">
        <f t="shared" si="1"/>
        <v>-3007092646</v>
      </c>
    </row>
    <row r="40" spans="7:12" ht="14.25">
      <c r="G40" s="12" t="s">
        <v>92</v>
      </c>
      <c r="L40" s="13" t="s">
        <v>92</v>
      </c>
    </row>
    <row r="56" spans="1:14" ht="14.25">
      <c r="A56" s="24"/>
      <c r="B56" s="24"/>
      <c r="C56" s="25"/>
      <c r="D56" s="26"/>
      <c r="E56" s="26"/>
      <c r="F56" s="26"/>
      <c r="G56" s="27"/>
      <c r="H56" s="26"/>
      <c r="I56" s="26"/>
      <c r="J56" s="26"/>
      <c r="K56" s="26"/>
      <c r="L56" s="28"/>
      <c r="M56" s="26"/>
      <c r="N56" s="29"/>
    </row>
  </sheetData>
  <mergeCells count="13">
    <mergeCell ref="F1:G1"/>
    <mergeCell ref="H1:I1"/>
    <mergeCell ref="F2:G2"/>
    <mergeCell ref="H2:I2"/>
    <mergeCell ref="M3:N3"/>
    <mergeCell ref="F3:G3"/>
    <mergeCell ref="H3:I3"/>
    <mergeCell ref="B2:C3"/>
    <mergeCell ref="M4:M5"/>
    <mergeCell ref="N4:N5"/>
    <mergeCell ref="A4:C4"/>
    <mergeCell ref="D4:G4"/>
    <mergeCell ref="H4:L4"/>
  </mergeCells>
  <printOptions horizontalCentered="1"/>
  <pageMargins left="0.3937007874015748" right="0.3937007874015748" top="0.5118110236220472" bottom="0.5905511811023623" header="0.5118110236220472" footer="0.31496062992125984"/>
  <pageSetup firstPageNumber="1" useFirstPageNumber="1" horizontalDpi="600" verticalDpi="600" orientation="portrait" pageOrder="overThenDown" paperSize="9" r:id="rId1"/>
  <headerFooter alignWithMargins="0">
    <oddFooter>&amp;L&amp;C&amp;P&amp;R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歲出政事別決算總表</dc:title>
  <dc:subject/>
  <dc:creator>ChunYi</dc:creator>
  <cp:keywords/>
  <dc:description/>
  <cp:lastModifiedBy>03165</cp:lastModifiedBy>
  <cp:lastPrinted>2003-12-04T07:27:17Z</cp:lastPrinted>
  <dcterms:created xsi:type="dcterms:W3CDTF">2000-08-15T02:46:48Z</dcterms:created>
  <dcterms:modified xsi:type="dcterms:W3CDTF">2013-08-06T08:21:54Z</dcterms:modified>
  <cp:category/>
  <cp:version/>
  <cp:contentType/>
  <cp:contentStatus/>
</cp:coreProperties>
</file>