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1"/>
  </bookViews>
  <sheets>
    <sheet name="歲入來源別決算表" sheetId="1" r:id="rId1"/>
    <sheet name="歲出機關別決算表-經常門" sheetId="2" r:id="rId2"/>
    <sheet name="歲出機關別決算表-資本門" sheetId="3" r:id="rId3"/>
  </sheets>
  <externalReferences>
    <externalReference r:id="rId6"/>
  </externalReferences>
  <definedNames>
    <definedName name="_xlnm.Print_Area" localSheetId="0">'歲入來源別決算表'!$A$1:$P$31</definedName>
    <definedName name="_xlnm.Print_Area" localSheetId="1">'歲出機關別決算表-經常門'!$A$1:$S$51</definedName>
    <definedName name="_xlnm.Print_Area" localSheetId="2">'歲出機關別決算表-資本門'!$A$1:$S$28</definedName>
    <definedName name="_xlnm.Print_Titles" localSheetId="0">'歲入來源別決算表'!$1:$6</definedName>
    <definedName name="_xlnm.Print_Titles" localSheetId="1">'歲出機關別決算表-經常門'!$1:$6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本表資料來源：總決「歲入來源別決算表」</t>
        </r>
      </text>
    </comment>
  </commentList>
</comments>
</file>

<file path=xl/sharedStrings.xml><?xml version="1.0" encoding="utf-8"?>
<sst xmlns="http://schemas.openxmlformats.org/spreadsheetml/2006/main" count="222" uniqueCount="152">
  <si>
    <t>名稱</t>
  </si>
  <si>
    <t>預算
增減數</t>
  </si>
  <si>
    <t>小計</t>
  </si>
  <si>
    <t>單位：新台幣元</t>
  </si>
  <si>
    <t>01</t>
  </si>
  <si>
    <t xml:space="preserve">    罰金罰鍰</t>
  </si>
  <si>
    <t>06</t>
  </si>
  <si>
    <t>01</t>
  </si>
  <si>
    <t>02</t>
  </si>
  <si>
    <t>01</t>
  </si>
  <si>
    <t>08</t>
  </si>
  <si>
    <t xml:space="preserve"> 其 他 收 入</t>
  </si>
  <si>
    <t xml:space="preserve">  罰金罰鍰及怠金收入</t>
  </si>
  <si>
    <t xml:space="preserve">    場地設施使用費</t>
  </si>
  <si>
    <t xml:space="preserve"> 補 助 及 協 助 收 入</t>
  </si>
  <si>
    <t>01</t>
  </si>
  <si>
    <t xml:space="preserve">    一般捐獻</t>
  </si>
  <si>
    <t xml:space="preserve">    補校學雜費收入</t>
  </si>
  <si>
    <t xml:space="preserve">    其他雜項收入</t>
  </si>
  <si>
    <t>雲林縣地方教育發展基金</t>
  </si>
  <si>
    <t>歲　入　來　源　別　決　算　表</t>
  </si>
  <si>
    <t xml:space="preserve"> 中華民國 99 年度</t>
  </si>
  <si>
    <t>科       目</t>
  </si>
  <si>
    <t>預算數</t>
  </si>
  <si>
    <t>決算數</t>
  </si>
  <si>
    <t xml:space="preserve">比較
增減數
</t>
  </si>
  <si>
    <t>說明</t>
  </si>
  <si>
    <t>款</t>
  </si>
  <si>
    <t>項</t>
  </si>
  <si>
    <t>目</t>
  </si>
  <si>
    <t>本年度
預算數</t>
  </si>
  <si>
    <t>合計</t>
  </si>
  <si>
    <t>實現數</t>
  </si>
  <si>
    <t>應收數</t>
  </si>
  <si>
    <t>保留數</t>
  </si>
  <si>
    <t>已預收
之數</t>
  </si>
  <si>
    <t>尚未
收入數</t>
  </si>
  <si>
    <t>02</t>
  </si>
  <si>
    <t>罰鍰及賠償收入</t>
  </si>
  <si>
    <t>03</t>
  </si>
  <si>
    <t>規 費 收 入</t>
  </si>
  <si>
    <t>01</t>
  </si>
  <si>
    <t xml:space="preserve"> 行政規費收入</t>
  </si>
  <si>
    <t xml:space="preserve">    審查費</t>
  </si>
  <si>
    <t>02</t>
  </si>
  <si>
    <t xml:space="preserve">    證照費</t>
  </si>
  <si>
    <t>02</t>
  </si>
  <si>
    <t xml:space="preserve"> 使用規費收入</t>
  </si>
  <si>
    <t xml:space="preserve">    資料使用費</t>
  </si>
  <si>
    <t>01</t>
  </si>
  <si>
    <t xml:space="preserve">  上級政府補助收入</t>
  </si>
  <si>
    <t>02</t>
  </si>
  <si>
    <t xml:space="preserve">    計畫型補助收入</t>
  </si>
  <si>
    <t>07</t>
  </si>
  <si>
    <t xml:space="preserve"> 捐 獻 及 贈 與 收 入</t>
  </si>
  <si>
    <t>01</t>
  </si>
  <si>
    <t xml:space="preserve">  捐 獻 收 入</t>
  </si>
  <si>
    <t>01</t>
  </si>
  <si>
    <t xml:space="preserve">  學雜費收入</t>
  </si>
  <si>
    <t xml:space="preserve">    學雜費收入</t>
  </si>
  <si>
    <t xml:space="preserve">  雜項收入</t>
  </si>
  <si>
    <t xml:space="preserve">    收回以前年度歲出</t>
  </si>
  <si>
    <t xml:space="preserve">     總        計</t>
  </si>
  <si>
    <t xml:space="preserve"> </t>
  </si>
  <si>
    <t>歲    出   機    關    別   決    算    表</t>
  </si>
  <si>
    <t xml:space="preserve">  經常門</t>
  </si>
  <si>
    <t>預                   算                    數</t>
  </si>
  <si>
    <t>決            算                數</t>
  </si>
  <si>
    <t>比較
增減數</t>
  </si>
  <si>
    <t>剔除
經費
繳庫數</t>
  </si>
  <si>
    <t>說  明</t>
  </si>
  <si>
    <t>節</t>
  </si>
  <si>
    <t>名        稱</t>
  </si>
  <si>
    <t>預算
增減數</t>
  </si>
  <si>
    <t>合    計</t>
  </si>
  <si>
    <t>應   付    數</t>
  </si>
  <si>
    <t xml:space="preserve">合計
</t>
  </si>
  <si>
    <t>已預付
之數</t>
  </si>
  <si>
    <t>尚未
支付數</t>
  </si>
  <si>
    <t>小計</t>
  </si>
  <si>
    <t>02</t>
  </si>
  <si>
    <t>003</t>
  </si>
  <si>
    <t>教育支出</t>
  </si>
  <si>
    <t>01</t>
  </si>
  <si>
    <t>教育管理與輔導業務</t>
  </si>
  <si>
    <t>人事費</t>
  </si>
  <si>
    <t>業務費</t>
  </si>
  <si>
    <t>獎補助費</t>
  </si>
  <si>
    <t>衛生保健</t>
  </si>
  <si>
    <t>05</t>
  </si>
  <si>
    <t>家庭教育</t>
  </si>
  <si>
    <t>各高級中學</t>
  </si>
  <si>
    <t>03</t>
  </si>
  <si>
    <t>各國民中學</t>
  </si>
  <si>
    <t>04</t>
  </si>
  <si>
    <t>各國民小學</t>
  </si>
  <si>
    <t>文化支出</t>
  </si>
  <si>
    <t>07</t>
  </si>
  <si>
    <t>體育業務</t>
  </si>
  <si>
    <t>退休憮卹給付支出</t>
  </si>
  <si>
    <t>08</t>
  </si>
  <si>
    <t>教育人員退休給付</t>
  </si>
  <si>
    <t>09</t>
  </si>
  <si>
    <t>教育人員憮卹給付</t>
  </si>
  <si>
    <t>其他支出</t>
  </si>
  <si>
    <t>11</t>
  </si>
  <si>
    <t>公務人員各項補助</t>
  </si>
  <si>
    <t xml:space="preserve">  </t>
  </si>
  <si>
    <t>教職員各項補助</t>
  </si>
  <si>
    <t>經常門合計</t>
  </si>
  <si>
    <t>雲林縣地方教育發展基金</t>
  </si>
  <si>
    <t>歲    出    機    關    別   決    算    表</t>
  </si>
  <si>
    <t>資本門</t>
  </si>
  <si>
    <t xml:space="preserve"> 中華民國 99 年度</t>
  </si>
  <si>
    <t>科       目</t>
  </si>
  <si>
    <t>預                   算                    數</t>
  </si>
  <si>
    <t>決            算                數</t>
  </si>
  <si>
    <t>比較
增減數</t>
  </si>
  <si>
    <t>剔除
經費
繳庫數</t>
  </si>
  <si>
    <t>說  明</t>
  </si>
  <si>
    <t>款</t>
  </si>
  <si>
    <t>項</t>
  </si>
  <si>
    <t>目</t>
  </si>
  <si>
    <t>節</t>
  </si>
  <si>
    <t>名        稱</t>
  </si>
  <si>
    <t>本年度
預算數</t>
  </si>
  <si>
    <t>預算
增減數</t>
  </si>
  <si>
    <t>合    計</t>
  </si>
  <si>
    <t>實現數</t>
  </si>
  <si>
    <t>應   付    數</t>
  </si>
  <si>
    <t>保留數</t>
  </si>
  <si>
    <t xml:space="preserve">合計
</t>
  </si>
  <si>
    <t>已預付
之數</t>
  </si>
  <si>
    <t>尚未
支付數</t>
  </si>
  <si>
    <t>小計</t>
  </si>
  <si>
    <t>02</t>
  </si>
  <si>
    <t>003</t>
  </si>
  <si>
    <t>教育支出</t>
  </si>
  <si>
    <t>03</t>
  </si>
  <si>
    <t>教育業務建築及設備</t>
  </si>
  <si>
    <t>人事費</t>
  </si>
  <si>
    <t>業務費</t>
  </si>
  <si>
    <t>設備及投資</t>
  </si>
  <si>
    <t>獎補助費</t>
  </si>
  <si>
    <t>05</t>
  </si>
  <si>
    <t>家庭教育</t>
  </si>
  <si>
    <t>各高級中學</t>
  </si>
  <si>
    <t>各國民中學</t>
  </si>
  <si>
    <t>文化支出</t>
  </si>
  <si>
    <t>體育建築及設備</t>
  </si>
  <si>
    <t>資本門合計</t>
  </si>
  <si>
    <t>合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</si>
</sst>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;[Red]\-#,##0\ "/>
    <numFmt numFmtId="178" formatCode="_-* #,##0_-;\-* #,##0_-;_-* &quot;-&quot;??_-;_-@_-"/>
    <numFmt numFmtId="179" formatCode="#,##0_ "/>
  </numFmts>
  <fonts count="2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Times New Roman"/>
      <family val="1"/>
    </font>
    <font>
      <sz val="7"/>
      <name val="標楷體"/>
      <family val="4"/>
    </font>
    <font>
      <sz val="8"/>
      <name val="細明體"/>
      <family val="3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178" fontId="10" fillId="2" borderId="1" xfId="15" applyNumberFormat="1" applyFont="1" applyFill="1" applyBorder="1" applyAlignment="1">
      <alignment horizontal="distributed" vertical="center"/>
    </xf>
    <xf numFmtId="178" fontId="9" fillId="2" borderId="1" xfId="15" applyNumberFormat="1" applyFont="1" applyFill="1" applyBorder="1" applyAlignment="1">
      <alignment horizontal="right" vertical="center"/>
    </xf>
    <xf numFmtId="178" fontId="10" fillId="3" borderId="1" xfId="15" applyNumberFormat="1" applyFont="1" applyFill="1" applyBorder="1" applyAlignment="1">
      <alignment horizontal="distributed" vertical="center"/>
    </xf>
    <xf numFmtId="178" fontId="9" fillId="3" borderId="1" xfId="15" applyNumberFormat="1" applyFont="1" applyFill="1" applyBorder="1" applyAlignment="1">
      <alignment horizontal="right" vertical="center"/>
    </xf>
    <xf numFmtId="178" fontId="10" fillId="0" borderId="1" xfId="15" applyNumberFormat="1" applyFont="1" applyBorder="1" applyAlignment="1">
      <alignment horizontal="distributed" vertical="center"/>
    </xf>
    <xf numFmtId="178" fontId="9" fillId="0" borderId="1" xfId="15" applyNumberFormat="1" applyFont="1" applyBorder="1" applyAlignment="1">
      <alignment horizontal="right" vertical="center"/>
    </xf>
    <xf numFmtId="178" fontId="3" fillId="0" borderId="1" xfId="15" applyNumberFormat="1" applyFont="1" applyBorder="1" applyAlignment="1">
      <alignment horizontal="distributed" vertical="center"/>
    </xf>
    <xf numFmtId="178" fontId="9" fillId="0" borderId="2" xfId="15" applyNumberFormat="1" applyFont="1" applyBorder="1" applyAlignment="1">
      <alignment horizontal="right" vertical="center"/>
    </xf>
    <xf numFmtId="178" fontId="9" fillId="2" borderId="1" xfId="15" applyNumberFormat="1" applyFont="1" applyFill="1" applyBorder="1" applyAlignment="1">
      <alignment horizontal="distributed" vertical="center"/>
    </xf>
    <xf numFmtId="178" fontId="9" fillId="3" borderId="1" xfId="15" applyNumberFormat="1" applyFont="1" applyFill="1" applyBorder="1" applyAlignment="1">
      <alignment horizontal="distributed" vertical="center"/>
    </xf>
    <xf numFmtId="178" fontId="9" fillId="0" borderId="1" xfId="15" applyNumberFormat="1" applyFont="1" applyFill="1" applyBorder="1" applyAlignment="1">
      <alignment horizontal="distributed" vertical="center"/>
    </xf>
    <xf numFmtId="178" fontId="10" fillId="0" borderId="1" xfId="15" applyNumberFormat="1" applyFont="1" applyFill="1" applyBorder="1" applyAlignment="1">
      <alignment horizontal="distributed" vertical="center"/>
    </xf>
    <xf numFmtId="178" fontId="12" fillId="2" borderId="1" xfId="15" applyNumberFormat="1" applyFont="1" applyFill="1" applyBorder="1" applyAlignment="1">
      <alignment horizontal="right" vertical="center"/>
    </xf>
    <xf numFmtId="178" fontId="12" fillId="3" borderId="1" xfId="15" applyNumberFormat="1" applyFont="1" applyFill="1" applyBorder="1" applyAlignment="1">
      <alignment horizontal="right" vertical="center"/>
    </xf>
    <xf numFmtId="177" fontId="12" fillId="0" borderId="2" xfId="15" applyNumberFormat="1" applyFont="1" applyBorder="1" applyAlignment="1">
      <alignment horizontal="right" vertical="center"/>
    </xf>
    <xf numFmtId="178" fontId="10" fillId="3" borderId="2" xfId="15" applyNumberFormat="1" applyFont="1" applyFill="1" applyBorder="1" applyAlignment="1">
      <alignment horizontal="distributed" vertical="center"/>
    </xf>
    <xf numFmtId="178" fontId="10" fillId="0" borderId="3" xfId="15" applyNumberFormat="1" applyFont="1" applyBorder="1" applyAlignment="1">
      <alignment horizontal="distributed" vertical="center"/>
    </xf>
    <xf numFmtId="178" fontId="9" fillId="0" borderId="1" xfId="15" applyNumberFormat="1" applyFont="1" applyBorder="1" applyAlignment="1">
      <alignment horizontal="distributed" vertical="center"/>
    </xf>
    <xf numFmtId="178" fontId="3" fillId="0" borderId="0" xfId="15" applyNumberFormat="1" applyFont="1" applyAlignment="1">
      <alignment vertical="center"/>
    </xf>
    <xf numFmtId="178" fontId="3" fillId="0" borderId="0" xfId="15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8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5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49" fontId="11" fillId="0" borderId="3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9" fillId="0" borderId="5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9" fillId="0" borderId="3" xfId="0" applyFont="1" applyBorder="1" applyAlignment="1">
      <alignment/>
    </xf>
    <xf numFmtId="49" fontId="11" fillId="0" borderId="3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9" fontId="9" fillId="3" borderId="2" xfId="0" applyNumberFormat="1" applyFont="1" applyFill="1" applyBorder="1" applyAlignment="1">
      <alignment horizontal="left" vertical="center"/>
    </xf>
    <xf numFmtId="177" fontId="9" fillId="3" borderId="6" xfId="0" applyNumberFormat="1" applyFont="1" applyFill="1" applyBorder="1" applyAlignment="1">
      <alignment horizontal="right" vertical="center"/>
    </xf>
    <xf numFmtId="177" fontId="9" fillId="3" borderId="2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49" fontId="11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left"/>
    </xf>
    <xf numFmtId="177" fontId="9" fillId="0" borderId="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9" fontId="9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179" fontId="9" fillId="0" borderId="2" xfId="0" applyNumberFormat="1" applyFont="1" applyBorder="1" applyAlignment="1">
      <alignment horizontal="left"/>
    </xf>
    <xf numFmtId="177" fontId="9" fillId="0" borderId="6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left" vertical="center"/>
    </xf>
    <xf numFmtId="177" fontId="9" fillId="2" borderId="6" xfId="0" applyNumberFormat="1" applyFont="1" applyFill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/>
    </xf>
    <xf numFmtId="179" fontId="9" fillId="0" borderId="2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8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49" fontId="16" fillId="0" borderId="2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179" fontId="8" fillId="0" borderId="2" xfId="0" applyNumberFormat="1" applyFont="1" applyBorder="1" applyAlignment="1">
      <alignment horizontal="left" vertical="center"/>
    </xf>
    <xf numFmtId="41" fontId="8" fillId="0" borderId="2" xfId="15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179" fontId="12" fillId="0" borderId="2" xfId="0" applyNumberFormat="1" applyFont="1" applyBorder="1" applyAlignment="1">
      <alignment horizontal="left" vertical="center"/>
    </xf>
    <xf numFmtId="41" fontId="17" fillId="0" borderId="2" xfId="15" applyNumberFormat="1" applyFont="1" applyBorder="1" applyAlignment="1">
      <alignment horizontal="right" vertical="center"/>
    </xf>
    <xf numFmtId="179" fontId="12" fillId="4" borderId="2" xfId="0" applyNumberFormat="1" applyFont="1" applyFill="1" applyBorder="1" applyAlignment="1">
      <alignment horizontal="left" indent="1"/>
    </xf>
    <xf numFmtId="41" fontId="8" fillId="4" borderId="2" xfId="15" applyNumberFormat="1" applyFont="1" applyFill="1" applyBorder="1" applyAlignment="1">
      <alignment horizontal="right" vertical="center"/>
    </xf>
    <xf numFmtId="41" fontId="8" fillId="2" borderId="2" xfId="15" applyNumberFormat="1" applyFont="1" applyFill="1" applyBorder="1" applyAlignment="1">
      <alignment horizontal="right" vertical="center"/>
    </xf>
    <xf numFmtId="179" fontId="12" fillId="0" borderId="2" xfId="0" applyNumberFormat="1" applyFont="1" applyBorder="1" applyAlignment="1">
      <alignment horizontal="left" vertical="center" indent="2"/>
    </xf>
    <xf numFmtId="49" fontId="18" fillId="0" borderId="2" xfId="0" applyNumberFormat="1" applyFont="1" applyBorder="1" applyAlignment="1">
      <alignment horizontal="distributed" vertical="center"/>
    </xf>
    <xf numFmtId="179" fontId="8" fillId="0" borderId="2" xfId="15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9" fontId="12" fillId="0" borderId="2" xfId="0" applyNumberFormat="1" applyFont="1" applyFill="1" applyBorder="1" applyAlignment="1">
      <alignment horizontal="left" indent="1"/>
    </xf>
    <xf numFmtId="41" fontId="8" fillId="0" borderId="2" xfId="15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horizontal="distributed" vertical="center"/>
    </xf>
    <xf numFmtId="179" fontId="8" fillId="0" borderId="5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distributed" vertical="center"/>
    </xf>
    <xf numFmtId="179" fontId="12" fillId="0" borderId="2" xfId="0" applyNumberFormat="1" applyFont="1" applyFill="1" applyBorder="1" applyAlignment="1">
      <alignment horizontal="left" vertical="center" indent="2"/>
    </xf>
    <xf numFmtId="179" fontId="12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4" borderId="2" xfId="0" applyNumberFormat="1" applyFont="1" applyFill="1" applyBorder="1" applyAlignment="1">
      <alignment horizontal="left" vertical="center" indent="1"/>
    </xf>
    <xf numFmtId="179" fontId="8" fillId="0" borderId="2" xfId="0" applyNumberFormat="1" applyFont="1" applyBorder="1" applyAlignment="1">
      <alignment horizontal="left" vertical="center" indent="2"/>
    </xf>
    <xf numFmtId="179" fontId="8" fillId="5" borderId="2" xfId="0" applyNumberFormat="1" applyFont="1" applyFill="1" applyBorder="1" applyAlignment="1">
      <alignment horizontal="left" vertical="center" indent="2"/>
    </xf>
    <xf numFmtId="179" fontId="8" fillId="0" borderId="2" xfId="0" applyNumberFormat="1" applyFont="1" applyBorder="1" applyAlignment="1">
      <alignment horizontal="left" vertical="center" indent="1"/>
    </xf>
    <xf numFmtId="41" fontId="16" fillId="0" borderId="2" xfId="15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distributed" vertical="center"/>
    </xf>
    <xf numFmtId="179" fontId="8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3" xfId="0" applyNumberFormat="1" applyFont="1" applyBorder="1" applyAlignment="1">
      <alignment horizontal="distributed" vertical="center" wrapText="1"/>
    </xf>
    <xf numFmtId="176" fontId="10" fillId="0" borderId="6" xfId="0" applyNumberFormat="1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5</xdr:col>
      <xdr:colOff>95250</xdr:colOff>
      <xdr:row>8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200150" y="23431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03020040101</a:t>
          </a:r>
        </a:p>
      </xdr:txBody>
    </xdr:sp>
    <xdr:clientData/>
  </xdr:twoCellAnchor>
  <xdr:twoCellAnchor>
    <xdr:from>
      <xdr:col>4</xdr:col>
      <xdr:colOff>285750</xdr:colOff>
      <xdr:row>15</xdr:row>
      <xdr:rowOff>9525</xdr:rowOff>
    </xdr:from>
    <xdr:to>
      <xdr:col>5</xdr:col>
      <xdr:colOff>95250</xdr:colOff>
      <xdr:row>15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200150" y="46005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04020020209</a:t>
          </a:r>
        </a:p>
      </xdr:txBody>
    </xdr:sp>
    <xdr:clientData/>
  </xdr:twoCellAnchor>
  <xdr:twoCellAnchor>
    <xdr:from>
      <xdr:col>4</xdr:col>
      <xdr:colOff>285750</xdr:colOff>
      <xdr:row>18</xdr:row>
      <xdr:rowOff>9525</xdr:rowOff>
    </xdr:from>
    <xdr:to>
      <xdr:col>5</xdr:col>
      <xdr:colOff>95250</xdr:colOff>
      <xdr:row>18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00150" y="55721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08020040102</a:t>
          </a:r>
        </a:p>
      </xdr:txBody>
    </xdr:sp>
    <xdr:clientData/>
  </xdr:twoCellAnchor>
  <xdr:twoCellAnchor>
    <xdr:from>
      <xdr:col>4</xdr:col>
      <xdr:colOff>276225</xdr:colOff>
      <xdr:row>21</xdr:row>
      <xdr:rowOff>28575</xdr:rowOff>
    </xdr:from>
    <xdr:to>
      <xdr:col>5</xdr:col>
      <xdr:colOff>85725</xdr:colOff>
      <xdr:row>21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190625" y="588645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09020040101</a:t>
          </a:r>
        </a:p>
      </xdr:txBody>
    </xdr:sp>
    <xdr:clientData/>
  </xdr:twoCellAnchor>
  <xdr:twoCellAnchor>
    <xdr:from>
      <xdr:col>4</xdr:col>
      <xdr:colOff>276225</xdr:colOff>
      <xdr:row>28</xdr:row>
      <xdr:rowOff>9525</xdr:rowOff>
    </xdr:from>
    <xdr:to>
      <xdr:col>5</xdr:col>
      <xdr:colOff>85725</xdr:colOff>
      <xdr:row>28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1190625" y="7839075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11020040203
</a:t>
          </a:r>
        </a:p>
      </xdr:txBody>
    </xdr:sp>
    <xdr:clientData/>
  </xdr:twoCellAnchor>
  <xdr:twoCellAnchor>
    <xdr:from>
      <xdr:col>4</xdr:col>
      <xdr:colOff>285750</xdr:colOff>
      <xdr:row>26</xdr:row>
      <xdr:rowOff>304800</xdr:rowOff>
    </xdr:from>
    <xdr:to>
      <xdr:col>5</xdr:col>
      <xdr:colOff>95250</xdr:colOff>
      <xdr:row>27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200150" y="7486650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11020040201
</a:t>
          </a:r>
        </a:p>
      </xdr:txBody>
    </xdr:sp>
    <xdr:clientData/>
  </xdr:twoCellAnchor>
  <xdr:twoCellAnchor>
    <xdr:from>
      <xdr:col>4</xdr:col>
      <xdr:colOff>285750</xdr:colOff>
      <xdr:row>24</xdr:row>
      <xdr:rowOff>9525</xdr:rowOff>
    </xdr:from>
    <xdr:to>
      <xdr:col>5</xdr:col>
      <xdr:colOff>95250</xdr:colOff>
      <xdr:row>24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1200150" y="65436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11020040101</a:t>
          </a:r>
        </a:p>
      </xdr:txBody>
    </xdr:sp>
    <xdr:clientData/>
  </xdr:twoCellAnchor>
  <xdr:twoCellAnchor>
    <xdr:from>
      <xdr:col>4</xdr:col>
      <xdr:colOff>285750</xdr:colOff>
      <xdr:row>25</xdr:row>
      <xdr:rowOff>9525</xdr:rowOff>
    </xdr:from>
    <xdr:to>
      <xdr:col>5</xdr:col>
      <xdr:colOff>95250</xdr:colOff>
      <xdr:row>25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1200150" y="68675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11020040102
</a:t>
          </a:r>
        </a:p>
      </xdr:txBody>
    </xdr:sp>
    <xdr:clientData/>
  </xdr:twoCellAnchor>
  <xdr:twoCellAnchor>
    <xdr:from>
      <xdr:col>4</xdr:col>
      <xdr:colOff>285750</xdr:colOff>
      <xdr:row>11</xdr:row>
      <xdr:rowOff>9525</xdr:rowOff>
    </xdr:from>
    <xdr:to>
      <xdr:col>5</xdr:col>
      <xdr:colOff>95250</xdr:colOff>
      <xdr:row>11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1200150" y="33051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04020040101</a:t>
          </a:r>
        </a:p>
      </xdr:txBody>
    </xdr:sp>
    <xdr:clientData/>
  </xdr:twoCellAnchor>
  <xdr:twoCellAnchor>
    <xdr:from>
      <xdr:col>4</xdr:col>
      <xdr:colOff>285750</xdr:colOff>
      <xdr:row>12</xdr:row>
      <xdr:rowOff>9525</xdr:rowOff>
    </xdr:from>
    <xdr:to>
      <xdr:col>5</xdr:col>
      <xdr:colOff>95250</xdr:colOff>
      <xdr:row>12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1200150" y="36290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04020040102</a:t>
          </a:r>
        </a:p>
      </xdr:txBody>
    </xdr:sp>
    <xdr:clientData/>
  </xdr:twoCellAnchor>
  <xdr:twoCellAnchor>
    <xdr:from>
      <xdr:col>4</xdr:col>
      <xdr:colOff>285750</xdr:colOff>
      <xdr:row>14</xdr:row>
      <xdr:rowOff>9525</xdr:rowOff>
    </xdr:from>
    <xdr:to>
      <xdr:col>5</xdr:col>
      <xdr:colOff>95250</xdr:colOff>
      <xdr:row>14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1200150" y="42767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04020040203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</xdr:row>
      <xdr:rowOff>19050</xdr:rowOff>
    </xdr:from>
    <xdr:to>
      <xdr:col>5</xdr:col>
      <xdr:colOff>171450</xdr:colOff>
      <xdr:row>8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123950" y="24955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51020045102</a:t>
          </a:r>
        </a:p>
      </xdr:txBody>
    </xdr:sp>
    <xdr:clientData/>
  </xdr:twoCellAnchor>
  <xdr:twoCellAnchor>
    <xdr:from>
      <xdr:col>4</xdr:col>
      <xdr:colOff>161925</xdr:colOff>
      <xdr:row>12</xdr:row>
      <xdr:rowOff>0</xdr:rowOff>
    </xdr:from>
    <xdr:to>
      <xdr:col>5</xdr:col>
      <xdr:colOff>161925</xdr:colOff>
      <xdr:row>12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1114425" y="37338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51020045103</a:t>
          </a:r>
        </a:p>
      </xdr:txBody>
    </xdr:sp>
    <xdr:clientData/>
  </xdr:twoCellAnchor>
  <xdr:twoCellAnchor>
    <xdr:from>
      <xdr:col>4</xdr:col>
      <xdr:colOff>171450</xdr:colOff>
      <xdr:row>20</xdr:row>
      <xdr:rowOff>19050</xdr:rowOff>
    </xdr:from>
    <xdr:to>
      <xdr:col>5</xdr:col>
      <xdr:colOff>171450</xdr:colOff>
      <xdr:row>20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23950" y="62674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51020045200</a:t>
          </a:r>
        </a:p>
      </xdr:txBody>
    </xdr:sp>
    <xdr:clientData/>
  </xdr:twoCellAnchor>
  <xdr:twoCellAnchor>
    <xdr:from>
      <xdr:col>4</xdr:col>
      <xdr:colOff>171450</xdr:colOff>
      <xdr:row>24</xdr:row>
      <xdr:rowOff>19050</xdr:rowOff>
    </xdr:from>
    <xdr:to>
      <xdr:col>5</xdr:col>
      <xdr:colOff>171450</xdr:colOff>
      <xdr:row>24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23950" y="75152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51020045300</a:t>
          </a:r>
        </a:p>
      </xdr:txBody>
    </xdr:sp>
    <xdr:clientData/>
  </xdr:twoCellAnchor>
  <xdr:twoCellAnchor>
    <xdr:from>
      <xdr:col>4</xdr:col>
      <xdr:colOff>171450</xdr:colOff>
      <xdr:row>16</xdr:row>
      <xdr:rowOff>19050</xdr:rowOff>
    </xdr:from>
    <xdr:to>
      <xdr:col>5</xdr:col>
      <xdr:colOff>171450</xdr:colOff>
      <xdr:row>16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123950" y="50101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51020045601</a:t>
          </a:r>
        </a:p>
      </xdr:txBody>
    </xdr:sp>
    <xdr:clientData/>
  </xdr:twoCellAnchor>
  <xdr:twoCellAnchor>
    <xdr:from>
      <xdr:col>4</xdr:col>
      <xdr:colOff>171450</xdr:colOff>
      <xdr:row>30</xdr:row>
      <xdr:rowOff>19050</xdr:rowOff>
    </xdr:from>
    <xdr:to>
      <xdr:col>5</xdr:col>
      <xdr:colOff>171450</xdr:colOff>
      <xdr:row>30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1123950" y="87630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5102004501</a:t>
          </a:r>
        </a:p>
      </xdr:txBody>
    </xdr:sp>
    <xdr:clientData/>
  </xdr:twoCellAnchor>
  <xdr:twoCellAnchor>
    <xdr:from>
      <xdr:col>4</xdr:col>
      <xdr:colOff>171450</xdr:colOff>
      <xdr:row>40</xdr:row>
      <xdr:rowOff>19050</xdr:rowOff>
    </xdr:from>
    <xdr:to>
      <xdr:col>5</xdr:col>
      <xdr:colOff>171450</xdr:colOff>
      <xdr:row>40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1123950" y="119062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75020040301</a:t>
          </a:r>
        </a:p>
      </xdr:txBody>
    </xdr:sp>
    <xdr:clientData/>
  </xdr:twoCellAnchor>
  <xdr:twoCellAnchor>
    <xdr:from>
      <xdr:col>4</xdr:col>
      <xdr:colOff>171450</xdr:colOff>
      <xdr:row>43</xdr:row>
      <xdr:rowOff>19050</xdr:rowOff>
    </xdr:from>
    <xdr:to>
      <xdr:col>5</xdr:col>
      <xdr:colOff>171450</xdr:colOff>
      <xdr:row>43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1123950" y="128492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75020040401</a:t>
          </a:r>
        </a:p>
      </xdr:txBody>
    </xdr:sp>
    <xdr:clientData/>
  </xdr:twoCellAnchor>
  <xdr:twoCellAnchor>
    <xdr:from>
      <xdr:col>4</xdr:col>
      <xdr:colOff>171450</xdr:colOff>
      <xdr:row>46</xdr:row>
      <xdr:rowOff>19050</xdr:rowOff>
    </xdr:from>
    <xdr:to>
      <xdr:col>5</xdr:col>
      <xdr:colOff>171450</xdr:colOff>
      <xdr:row>46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1123950" y="137922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89700040201</a:t>
          </a:r>
        </a:p>
      </xdr:txBody>
    </xdr:sp>
    <xdr:clientData/>
  </xdr:twoCellAnchor>
  <xdr:twoCellAnchor>
    <xdr:from>
      <xdr:col>4</xdr:col>
      <xdr:colOff>171450</xdr:colOff>
      <xdr:row>48</xdr:row>
      <xdr:rowOff>19050</xdr:rowOff>
    </xdr:from>
    <xdr:to>
      <xdr:col>5</xdr:col>
      <xdr:colOff>171450</xdr:colOff>
      <xdr:row>48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1123950" y="1442085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89700040202</a:t>
          </a:r>
        </a:p>
      </xdr:txBody>
    </xdr:sp>
    <xdr:clientData/>
  </xdr:twoCellAnchor>
  <xdr:twoCellAnchor>
    <xdr:from>
      <xdr:col>4</xdr:col>
      <xdr:colOff>161925</xdr:colOff>
      <xdr:row>35</xdr:row>
      <xdr:rowOff>0</xdr:rowOff>
    </xdr:from>
    <xdr:to>
      <xdr:col>5</xdr:col>
      <xdr:colOff>161925</xdr:colOff>
      <xdr:row>35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1114425" y="103155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53020045101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1578;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底"/>
      <sheetName val="歲入 98"/>
      <sheetName val="歲出"/>
      <sheetName val="歲出 (資)"/>
      <sheetName val="以-歲入"/>
      <sheetName val="以-歲出"/>
      <sheetName val="歲入平衡"/>
      <sheetName val="經費平衡"/>
      <sheetName val="納庫數"/>
      <sheetName val="人事費"/>
      <sheetName val="用途別"/>
      <sheetName val="財產量值"/>
      <sheetName val="剔除"/>
      <sheetName val="歲入保留 "/>
      <sheetName val="歲入餘絀"/>
      <sheetName val="歲出保留"/>
      <sheetName val="賸餘分析"/>
      <sheetName val="資本支出"/>
      <sheetName val="獎補助"/>
      <sheetName val="職能別"/>
    </sheetNames>
    <sheetDataSet>
      <sheetData sheetId="3">
        <row r="51">
          <cell r="F51">
            <v>8616535488</v>
          </cell>
          <cell r="G51">
            <v>815212000</v>
          </cell>
          <cell r="H51">
            <v>9431747488</v>
          </cell>
          <cell r="I51">
            <v>9042980905</v>
          </cell>
          <cell r="J51">
            <v>43155898</v>
          </cell>
          <cell r="K51">
            <v>0</v>
          </cell>
          <cell r="L51">
            <v>43155898</v>
          </cell>
          <cell r="M51">
            <v>0</v>
          </cell>
          <cell r="N51">
            <v>86437636</v>
          </cell>
          <cell r="O51">
            <v>86437636</v>
          </cell>
          <cell r="P51">
            <v>9172574439</v>
          </cell>
          <cell r="Q51">
            <v>-259173049</v>
          </cell>
          <cell r="R51">
            <v>0</v>
          </cell>
          <cell r="S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workbookViewId="0" topLeftCell="K25">
      <selection activeCell="K30" sqref="A30:IV31"/>
    </sheetView>
  </sheetViews>
  <sheetFormatPr defaultColWidth="9.00390625" defaultRowHeight="16.5"/>
  <cols>
    <col min="1" max="1" width="3.75390625" style="21" customWidth="1"/>
    <col min="2" max="4" width="2.75390625" style="78" customWidth="1"/>
    <col min="5" max="5" width="19.875" style="79" customWidth="1"/>
    <col min="6" max="6" width="14.25390625" style="21" customWidth="1"/>
    <col min="7" max="7" width="13.25390625" style="21" customWidth="1"/>
    <col min="8" max="8" width="14.25390625" style="21" customWidth="1"/>
    <col min="9" max="9" width="15.125" style="21" customWidth="1"/>
    <col min="10" max="10" width="8.125" style="19" customWidth="1"/>
    <col min="11" max="11" width="8.625" style="19" customWidth="1"/>
    <col min="12" max="12" width="8.375" style="19" customWidth="1"/>
    <col min="13" max="13" width="12.25390625" style="19" customWidth="1"/>
    <col min="14" max="14" width="14.125" style="21" customWidth="1"/>
    <col min="15" max="15" width="14.50390625" style="21" customWidth="1"/>
    <col min="16" max="16" width="7.375" style="21" customWidth="1"/>
    <col min="17" max="17" width="9.875" style="21" customWidth="1"/>
    <col min="18" max="16384" width="9.00390625" style="21" customWidth="1"/>
  </cols>
  <sheetData>
    <row r="1" spans="1:33" s="22" customFormat="1" ht="19.5" customHeight="1">
      <c r="A1" s="21"/>
      <c r="B1" s="128" t="s">
        <v>19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G1" s="21"/>
    </row>
    <row r="2" spans="1:33" s="22" customFormat="1" ht="21.75" customHeight="1">
      <c r="A2" s="21"/>
      <c r="B2" s="129" t="s">
        <v>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G2" s="21"/>
    </row>
    <row r="3" spans="1:33" s="22" customFormat="1" ht="17.25" customHeight="1">
      <c r="A3" s="21"/>
      <c r="C3" s="23"/>
      <c r="D3" s="23"/>
      <c r="E3" s="24"/>
      <c r="F3" s="24"/>
      <c r="G3" s="130" t="s">
        <v>21</v>
      </c>
      <c r="H3" s="130"/>
      <c r="I3" s="130"/>
      <c r="J3" s="130"/>
      <c r="K3" s="130"/>
      <c r="L3" s="130"/>
      <c r="M3" s="24"/>
      <c r="N3" s="24"/>
      <c r="O3" s="24"/>
      <c r="P3" s="25" t="s">
        <v>3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G3" s="21"/>
    </row>
    <row r="4" spans="1:33" s="28" customFormat="1" ht="24.75" customHeight="1">
      <c r="A4" s="26"/>
      <c r="B4" s="127" t="s">
        <v>22</v>
      </c>
      <c r="C4" s="131"/>
      <c r="D4" s="131"/>
      <c r="E4" s="132"/>
      <c r="F4" s="127" t="s">
        <v>23</v>
      </c>
      <c r="G4" s="131"/>
      <c r="H4" s="132"/>
      <c r="I4" s="127" t="s">
        <v>24</v>
      </c>
      <c r="J4" s="131"/>
      <c r="K4" s="131"/>
      <c r="L4" s="131"/>
      <c r="M4" s="131"/>
      <c r="N4" s="132"/>
      <c r="O4" s="133" t="s">
        <v>25</v>
      </c>
      <c r="P4" s="133" t="s">
        <v>26</v>
      </c>
      <c r="Q4" s="27"/>
      <c r="W4" s="26"/>
      <c r="X4" s="26"/>
      <c r="Y4" s="26"/>
      <c r="Z4" s="26"/>
      <c r="AA4" s="26"/>
      <c r="AB4" s="26"/>
      <c r="AC4" s="26"/>
      <c r="AD4" s="26"/>
      <c r="AG4" s="26"/>
    </row>
    <row r="5" spans="1:33" s="28" customFormat="1" ht="23.25" customHeight="1">
      <c r="A5" s="26"/>
      <c r="B5" s="136" t="s">
        <v>27</v>
      </c>
      <c r="C5" s="138" t="s">
        <v>28</v>
      </c>
      <c r="D5" s="138" t="s">
        <v>29</v>
      </c>
      <c r="E5" s="140" t="s">
        <v>0</v>
      </c>
      <c r="F5" s="142" t="s">
        <v>30</v>
      </c>
      <c r="G5" s="142" t="s">
        <v>1</v>
      </c>
      <c r="H5" s="142" t="s">
        <v>31</v>
      </c>
      <c r="I5" s="140" t="s">
        <v>32</v>
      </c>
      <c r="J5" s="144" t="s">
        <v>33</v>
      </c>
      <c r="K5" s="145"/>
      <c r="L5" s="146"/>
      <c r="M5" s="140" t="s">
        <v>34</v>
      </c>
      <c r="N5" s="140" t="s">
        <v>31</v>
      </c>
      <c r="O5" s="134"/>
      <c r="P5" s="134"/>
      <c r="Q5" s="27"/>
      <c r="W5" s="26"/>
      <c r="X5" s="26"/>
      <c r="Y5" s="26"/>
      <c r="Z5" s="26"/>
      <c r="AA5" s="26"/>
      <c r="AB5" s="26"/>
      <c r="AC5" s="26"/>
      <c r="AD5" s="26"/>
      <c r="AG5" s="26"/>
    </row>
    <row r="6" spans="1:33" s="28" customFormat="1" ht="25.5" customHeight="1">
      <c r="A6" s="26"/>
      <c r="B6" s="137"/>
      <c r="C6" s="139"/>
      <c r="D6" s="139"/>
      <c r="E6" s="141"/>
      <c r="F6" s="143"/>
      <c r="G6" s="143"/>
      <c r="H6" s="143"/>
      <c r="I6" s="141"/>
      <c r="J6" s="30" t="s">
        <v>35</v>
      </c>
      <c r="K6" s="30" t="s">
        <v>36</v>
      </c>
      <c r="L6" s="31" t="s">
        <v>2</v>
      </c>
      <c r="M6" s="141"/>
      <c r="N6" s="141"/>
      <c r="O6" s="135"/>
      <c r="P6" s="135"/>
      <c r="Q6" s="27"/>
      <c r="W6" s="26"/>
      <c r="X6" s="26"/>
      <c r="Y6" s="26"/>
      <c r="Z6" s="26"/>
      <c r="AA6" s="26"/>
      <c r="AB6" s="26"/>
      <c r="AC6" s="26"/>
      <c r="AD6" s="26"/>
      <c r="AG6" s="26"/>
    </row>
    <row r="7" spans="1:33" s="28" customFormat="1" ht="25.5" customHeight="1">
      <c r="A7" s="26"/>
      <c r="B7" s="32" t="s">
        <v>37</v>
      </c>
      <c r="C7" s="29"/>
      <c r="D7" s="29"/>
      <c r="E7" s="33" t="s">
        <v>38</v>
      </c>
      <c r="F7" s="1">
        <f aca="true" t="shared" si="0" ref="F7:O8">SUM(F8)</f>
        <v>0</v>
      </c>
      <c r="G7" s="1">
        <f t="shared" si="0"/>
        <v>0</v>
      </c>
      <c r="H7" s="1">
        <f t="shared" si="0"/>
        <v>0</v>
      </c>
      <c r="I7" s="2">
        <f t="shared" si="0"/>
        <v>1552629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2">
        <f t="shared" si="0"/>
        <v>1552629</v>
      </c>
      <c r="O7" s="2">
        <f t="shared" si="0"/>
        <v>1552629</v>
      </c>
      <c r="P7" s="34"/>
      <c r="Q7" s="35" t="e">
        <f aca="true" t="shared" si="1" ref="Q7:Q28">O7/H7*100</f>
        <v>#DIV/0!</v>
      </c>
      <c r="W7" s="26"/>
      <c r="X7" s="26"/>
      <c r="Y7" s="26"/>
      <c r="Z7" s="26"/>
      <c r="AA7" s="26"/>
      <c r="AB7" s="26"/>
      <c r="AC7" s="26"/>
      <c r="AD7" s="26"/>
      <c r="AG7" s="26"/>
    </row>
    <row r="8" spans="1:33" s="28" customFormat="1" ht="25.5" customHeight="1">
      <c r="A8" s="26"/>
      <c r="B8" s="36"/>
      <c r="C8" s="37" t="s">
        <v>4</v>
      </c>
      <c r="D8" s="37"/>
      <c r="E8" s="38" t="s">
        <v>12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4">
        <f t="shared" si="0"/>
        <v>1552629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4">
        <f t="shared" si="0"/>
        <v>1552629</v>
      </c>
      <c r="O8" s="4">
        <f t="shared" si="0"/>
        <v>1552629</v>
      </c>
      <c r="P8" s="34"/>
      <c r="Q8" s="35" t="e">
        <f t="shared" si="1"/>
        <v>#DIV/0!</v>
      </c>
      <c r="W8" s="26"/>
      <c r="X8" s="26"/>
      <c r="Y8" s="26"/>
      <c r="Z8" s="26"/>
      <c r="AA8" s="26"/>
      <c r="AB8" s="26"/>
      <c r="AC8" s="26"/>
      <c r="AD8" s="26"/>
      <c r="AG8" s="26"/>
    </row>
    <row r="9" spans="1:33" s="28" customFormat="1" ht="25.5" customHeight="1">
      <c r="A9" s="26"/>
      <c r="B9" s="36"/>
      <c r="C9" s="37"/>
      <c r="D9" s="37" t="s">
        <v>4</v>
      </c>
      <c r="E9" s="39" t="s">
        <v>5</v>
      </c>
      <c r="F9" s="5">
        <v>0</v>
      </c>
      <c r="G9" s="5">
        <v>0</v>
      </c>
      <c r="H9" s="5">
        <f>F9+G9</f>
        <v>0</v>
      </c>
      <c r="I9" s="6">
        <v>1552629</v>
      </c>
      <c r="J9" s="7">
        <v>0</v>
      </c>
      <c r="K9" s="7">
        <v>0</v>
      </c>
      <c r="L9" s="7">
        <v>0</v>
      </c>
      <c r="M9" s="7">
        <v>0</v>
      </c>
      <c r="N9" s="8">
        <f>SUM(I9:M9)</f>
        <v>1552629</v>
      </c>
      <c r="O9" s="8">
        <f>N9-H9</f>
        <v>1552629</v>
      </c>
      <c r="P9" s="34"/>
      <c r="Q9" s="35" t="e">
        <f t="shared" si="1"/>
        <v>#DIV/0!</v>
      </c>
      <c r="W9" s="26"/>
      <c r="X9" s="26"/>
      <c r="Y9" s="26"/>
      <c r="Z9" s="26"/>
      <c r="AA9" s="26"/>
      <c r="AB9" s="26"/>
      <c r="AC9" s="26"/>
      <c r="AD9" s="26"/>
      <c r="AG9" s="26"/>
    </row>
    <row r="10" spans="1:33" s="28" customFormat="1" ht="25.5" customHeight="1">
      <c r="A10" s="26"/>
      <c r="B10" s="40" t="s">
        <v>39</v>
      </c>
      <c r="C10" s="29"/>
      <c r="D10" s="29"/>
      <c r="E10" s="41" t="s">
        <v>40</v>
      </c>
      <c r="F10" s="42">
        <f aca="true" t="shared" si="2" ref="F10:O10">SUM(F11,F14)</f>
        <v>3339000</v>
      </c>
      <c r="G10" s="42">
        <f t="shared" si="2"/>
        <v>0</v>
      </c>
      <c r="H10" s="42">
        <f t="shared" si="2"/>
        <v>3339000</v>
      </c>
      <c r="I10" s="42">
        <f t="shared" si="2"/>
        <v>5808456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42">
        <f t="shared" si="2"/>
        <v>5808456</v>
      </c>
      <c r="O10" s="42">
        <f t="shared" si="2"/>
        <v>2469456</v>
      </c>
      <c r="P10" s="43"/>
      <c r="Q10" s="35">
        <f t="shared" si="1"/>
        <v>73.95795148247979</v>
      </c>
      <c r="W10" s="26"/>
      <c r="X10" s="26"/>
      <c r="Y10" s="26"/>
      <c r="Z10" s="26"/>
      <c r="AA10" s="26"/>
      <c r="AB10" s="26"/>
      <c r="AC10" s="26"/>
      <c r="AD10" s="26"/>
      <c r="AG10" s="26"/>
    </row>
    <row r="11" spans="1:33" s="28" customFormat="1" ht="25.5" customHeight="1">
      <c r="A11" s="26"/>
      <c r="B11" s="40"/>
      <c r="C11" s="37" t="s">
        <v>41</v>
      </c>
      <c r="D11" s="29"/>
      <c r="E11" s="44" t="s">
        <v>42</v>
      </c>
      <c r="F11" s="10">
        <f aca="true" t="shared" si="3" ref="F11:O11">SUM(F12:F13)</f>
        <v>0</v>
      </c>
      <c r="G11" s="45">
        <f t="shared" si="3"/>
        <v>0</v>
      </c>
      <c r="H11" s="45">
        <f t="shared" si="3"/>
        <v>0</v>
      </c>
      <c r="I11" s="45">
        <f t="shared" si="3"/>
        <v>32400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45">
        <f t="shared" si="3"/>
        <v>32400</v>
      </c>
      <c r="O11" s="46">
        <f t="shared" si="3"/>
        <v>32400</v>
      </c>
      <c r="P11" s="47"/>
      <c r="Q11" s="35" t="e">
        <f t="shared" si="1"/>
        <v>#DIV/0!</v>
      </c>
      <c r="W11" s="26"/>
      <c r="X11" s="26"/>
      <c r="Y11" s="26"/>
      <c r="Z11" s="26"/>
      <c r="AA11" s="26"/>
      <c r="AB11" s="26"/>
      <c r="AC11" s="26"/>
      <c r="AD11" s="26"/>
      <c r="AG11" s="26"/>
    </row>
    <row r="12" spans="1:33" s="55" customFormat="1" ht="25.5" customHeight="1">
      <c r="A12" s="48"/>
      <c r="B12" s="49"/>
      <c r="C12" s="50"/>
      <c r="D12" s="51" t="s">
        <v>41</v>
      </c>
      <c r="E12" s="52" t="s">
        <v>43</v>
      </c>
      <c r="F12" s="53"/>
      <c r="G12" s="53">
        <v>0</v>
      </c>
      <c r="H12" s="53">
        <f>F12+G12</f>
        <v>0</v>
      </c>
      <c r="I12" s="53">
        <v>9400</v>
      </c>
      <c r="J12" s="11"/>
      <c r="K12" s="11"/>
      <c r="L12" s="11"/>
      <c r="M12" s="11"/>
      <c r="N12" s="53">
        <f>+I12+L12+M12</f>
        <v>9400</v>
      </c>
      <c r="O12" s="8">
        <f>N12-H12</f>
        <v>9400</v>
      </c>
      <c r="P12" s="54"/>
      <c r="Q12" s="35" t="e">
        <f t="shared" si="1"/>
        <v>#DIV/0!</v>
      </c>
      <c r="W12" s="48"/>
      <c r="X12" s="48"/>
      <c r="Y12" s="48"/>
      <c r="Z12" s="48"/>
      <c r="AA12" s="48"/>
      <c r="AB12" s="48"/>
      <c r="AC12" s="48"/>
      <c r="AD12" s="48"/>
      <c r="AG12" s="48"/>
    </row>
    <row r="13" spans="1:33" s="55" customFormat="1" ht="25.5" customHeight="1">
      <c r="A13" s="48"/>
      <c r="B13" s="49"/>
      <c r="C13" s="50"/>
      <c r="D13" s="51" t="s">
        <v>44</v>
      </c>
      <c r="E13" s="52" t="s">
        <v>45</v>
      </c>
      <c r="F13" s="53"/>
      <c r="G13" s="53">
        <v>0</v>
      </c>
      <c r="H13" s="53">
        <f>F13+G13</f>
        <v>0</v>
      </c>
      <c r="I13" s="53">
        <v>23000</v>
      </c>
      <c r="J13" s="11"/>
      <c r="K13" s="11"/>
      <c r="L13" s="11"/>
      <c r="M13" s="11"/>
      <c r="N13" s="53">
        <f>+I13+L13+M13</f>
        <v>23000</v>
      </c>
      <c r="O13" s="8">
        <f>N13-H13</f>
        <v>23000</v>
      </c>
      <c r="P13" s="54"/>
      <c r="Q13" s="35" t="e">
        <f t="shared" si="1"/>
        <v>#DIV/0!</v>
      </c>
      <c r="W13" s="48"/>
      <c r="X13" s="48"/>
      <c r="Y13" s="48"/>
      <c r="Z13" s="48"/>
      <c r="AA13" s="48"/>
      <c r="AB13" s="48"/>
      <c r="AC13" s="48"/>
      <c r="AD13" s="48"/>
      <c r="AG13" s="48"/>
    </row>
    <row r="14" spans="1:33" s="60" customFormat="1" ht="25.5" customHeight="1">
      <c r="A14" s="56"/>
      <c r="B14" s="57"/>
      <c r="C14" s="58" t="s">
        <v>46</v>
      </c>
      <c r="D14" s="57"/>
      <c r="E14" s="44" t="s">
        <v>47</v>
      </c>
      <c r="F14" s="45">
        <f>+F15+F16</f>
        <v>3339000</v>
      </c>
      <c r="G14" s="3">
        <f aca="true" t="shared" si="4" ref="G14:L14">+G15+G16</f>
        <v>0</v>
      </c>
      <c r="H14" s="45">
        <f t="shared" si="4"/>
        <v>3339000</v>
      </c>
      <c r="I14" s="45">
        <f t="shared" si="4"/>
        <v>5776056</v>
      </c>
      <c r="J14" s="3">
        <f t="shared" si="4"/>
        <v>0</v>
      </c>
      <c r="K14" s="3">
        <f t="shared" si="4"/>
        <v>0</v>
      </c>
      <c r="L14" s="3">
        <f t="shared" si="4"/>
        <v>0</v>
      </c>
      <c r="M14" s="3">
        <f>+M15+M16</f>
        <v>0</v>
      </c>
      <c r="N14" s="45">
        <f>+N15+N16</f>
        <v>5776056</v>
      </c>
      <c r="O14" s="46">
        <f>+O15+O16</f>
        <v>2437056</v>
      </c>
      <c r="P14" s="59"/>
      <c r="Q14" s="35">
        <f t="shared" si="1"/>
        <v>72.98760107816712</v>
      </c>
      <c r="W14" s="56"/>
      <c r="X14" s="56"/>
      <c r="Y14" s="56"/>
      <c r="Z14" s="56"/>
      <c r="AA14" s="56"/>
      <c r="AB14" s="56"/>
      <c r="AC14" s="56"/>
      <c r="AD14" s="56"/>
      <c r="AG14" s="56"/>
    </row>
    <row r="15" spans="1:33" s="69" customFormat="1" ht="25.5" customHeight="1">
      <c r="A15" s="61"/>
      <c r="B15" s="62"/>
      <c r="C15" s="63"/>
      <c r="D15" s="63" t="s">
        <v>4</v>
      </c>
      <c r="E15" s="64" t="s">
        <v>48</v>
      </c>
      <c r="F15" s="65"/>
      <c r="G15" s="12"/>
      <c r="H15" s="5">
        <f>F15+G15</f>
        <v>0</v>
      </c>
      <c r="I15" s="66">
        <v>54523</v>
      </c>
      <c r="J15" s="12"/>
      <c r="K15" s="12"/>
      <c r="L15" s="12"/>
      <c r="M15" s="12"/>
      <c r="N15" s="67">
        <f>SUM(I15:M15)</f>
        <v>54523</v>
      </c>
      <c r="O15" s="67">
        <f>N15-H15</f>
        <v>54523</v>
      </c>
      <c r="P15" s="68"/>
      <c r="Q15" s="35" t="e">
        <f t="shared" si="1"/>
        <v>#DIV/0!</v>
      </c>
      <c r="W15" s="61"/>
      <c r="X15" s="61"/>
      <c r="Y15" s="61"/>
      <c r="Z15" s="61"/>
      <c r="AA15" s="61"/>
      <c r="AB15" s="61"/>
      <c r="AC15" s="61"/>
      <c r="AD15" s="61"/>
      <c r="AG15" s="61"/>
    </row>
    <row r="16" spans="1:33" s="60" customFormat="1" ht="25.5" customHeight="1">
      <c r="A16" s="56"/>
      <c r="B16" s="57"/>
      <c r="C16" s="57"/>
      <c r="D16" s="58" t="s">
        <v>8</v>
      </c>
      <c r="E16" s="64" t="s">
        <v>13</v>
      </c>
      <c r="F16" s="70">
        <v>3339000</v>
      </c>
      <c r="G16" s="5">
        <v>0</v>
      </c>
      <c r="H16" s="70">
        <f>F16+G16</f>
        <v>3339000</v>
      </c>
      <c r="I16" s="67">
        <v>5721533</v>
      </c>
      <c r="J16" s="5">
        <v>0</v>
      </c>
      <c r="K16" s="5">
        <v>0</v>
      </c>
      <c r="L16" s="5">
        <v>0</v>
      </c>
      <c r="M16" s="5">
        <v>0</v>
      </c>
      <c r="N16" s="67">
        <f>SUM(I16:M16)</f>
        <v>5721533</v>
      </c>
      <c r="O16" s="67">
        <f>N16-H16</f>
        <v>2382533</v>
      </c>
      <c r="P16" s="59"/>
      <c r="Q16" s="35">
        <f t="shared" si="1"/>
        <v>71.35468703204553</v>
      </c>
      <c r="W16" s="56"/>
      <c r="X16" s="56"/>
      <c r="Y16" s="56"/>
      <c r="Z16" s="56"/>
      <c r="AA16" s="56"/>
      <c r="AB16" s="56"/>
      <c r="AC16" s="56"/>
      <c r="AD16" s="56"/>
      <c r="AG16" s="56"/>
    </row>
    <row r="17" spans="1:33" s="60" customFormat="1" ht="25.5" customHeight="1">
      <c r="A17" s="61"/>
      <c r="B17" s="58" t="s">
        <v>6</v>
      </c>
      <c r="C17" s="57"/>
      <c r="D17" s="57"/>
      <c r="E17" s="71" t="s">
        <v>14</v>
      </c>
      <c r="F17" s="72">
        <f aca="true" t="shared" si="5" ref="F17:O17">SUM(F18)</f>
        <v>494950000</v>
      </c>
      <c r="G17" s="72">
        <f t="shared" si="5"/>
        <v>0</v>
      </c>
      <c r="H17" s="72">
        <f t="shared" si="5"/>
        <v>494950000</v>
      </c>
      <c r="I17" s="72">
        <f t="shared" si="5"/>
        <v>374589345</v>
      </c>
      <c r="J17" s="1">
        <f t="shared" si="5"/>
        <v>0</v>
      </c>
      <c r="K17" s="1">
        <f t="shared" si="5"/>
        <v>0</v>
      </c>
      <c r="L17" s="1">
        <f t="shared" si="5"/>
        <v>0</v>
      </c>
      <c r="M17" s="13">
        <f t="shared" si="5"/>
        <v>18256700</v>
      </c>
      <c r="N17" s="2">
        <f t="shared" si="5"/>
        <v>392846045</v>
      </c>
      <c r="O17" s="72">
        <f t="shared" si="5"/>
        <v>-102103955</v>
      </c>
      <c r="P17" s="73"/>
      <c r="Q17" s="35">
        <f t="shared" si="1"/>
        <v>-20.629145368219014</v>
      </c>
      <c r="W17" s="56"/>
      <c r="X17" s="56"/>
      <c r="Y17" s="56"/>
      <c r="Z17" s="56"/>
      <c r="AA17" s="56"/>
      <c r="AB17" s="56"/>
      <c r="AC17" s="56"/>
      <c r="AD17" s="56"/>
      <c r="AG17" s="56"/>
    </row>
    <row r="18" spans="1:33" s="60" customFormat="1" ht="25.5" customHeight="1">
      <c r="A18" s="61"/>
      <c r="B18" s="57"/>
      <c r="C18" s="58" t="s">
        <v>49</v>
      </c>
      <c r="D18" s="57"/>
      <c r="E18" s="44" t="s">
        <v>50</v>
      </c>
      <c r="F18" s="45">
        <f>F19</f>
        <v>494950000</v>
      </c>
      <c r="G18" s="45">
        <f>G19</f>
        <v>0</v>
      </c>
      <c r="H18" s="46">
        <f>SUM(F18:G18)</f>
        <v>494950000</v>
      </c>
      <c r="I18" s="45">
        <f>SUM(I19)</f>
        <v>374589345</v>
      </c>
      <c r="J18" s="3">
        <v>0</v>
      </c>
      <c r="K18" s="3">
        <v>0</v>
      </c>
      <c r="L18" s="3">
        <v>0</v>
      </c>
      <c r="M18" s="14">
        <f>SUM(M19)</f>
        <v>18256700</v>
      </c>
      <c r="N18" s="46">
        <f>SUM(I18:M18)</f>
        <v>392846045</v>
      </c>
      <c r="O18" s="46">
        <f>N18-H18</f>
        <v>-102103955</v>
      </c>
      <c r="P18" s="59"/>
      <c r="Q18" s="35">
        <f t="shared" si="1"/>
        <v>-20.629145368219014</v>
      </c>
      <c r="W18" s="56"/>
      <c r="X18" s="56"/>
      <c r="Y18" s="56"/>
      <c r="Z18" s="56"/>
      <c r="AA18" s="56"/>
      <c r="AB18" s="56"/>
      <c r="AC18" s="56"/>
      <c r="AD18" s="56"/>
      <c r="AG18" s="56"/>
    </row>
    <row r="19" spans="1:33" s="60" customFormat="1" ht="25.5" customHeight="1">
      <c r="A19" s="61"/>
      <c r="B19" s="57"/>
      <c r="C19" s="57"/>
      <c r="D19" s="58" t="s">
        <v>51</v>
      </c>
      <c r="E19" s="64" t="s">
        <v>52</v>
      </c>
      <c r="F19" s="70">
        <v>494950000</v>
      </c>
      <c r="G19" s="70">
        <v>0</v>
      </c>
      <c r="H19" s="70">
        <f>F19+G19</f>
        <v>494950000</v>
      </c>
      <c r="I19" s="67">
        <v>374589345</v>
      </c>
      <c r="J19" s="5">
        <v>0</v>
      </c>
      <c r="K19" s="5">
        <v>0</v>
      </c>
      <c r="L19" s="5">
        <v>0</v>
      </c>
      <c r="M19" s="15">
        <v>18256700</v>
      </c>
      <c r="N19" s="67">
        <f>SUM(I19:M19)</f>
        <v>392846045</v>
      </c>
      <c r="O19" s="67">
        <f>N19-H19</f>
        <v>-102103955</v>
      </c>
      <c r="P19" s="59"/>
      <c r="Q19" s="35">
        <f t="shared" si="1"/>
        <v>-20.629145368219014</v>
      </c>
      <c r="W19" s="56"/>
      <c r="X19" s="56"/>
      <c r="Y19" s="56"/>
      <c r="Z19" s="56"/>
      <c r="AA19" s="56"/>
      <c r="AB19" s="56"/>
      <c r="AC19" s="56"/>
      <c r="AD19" s="56"/>
      <c r="AG19" s="56"/>
    </row>
    <row r="20" spans="1:33" s="60" customFormat="1" ht="25.5" customHeight="1" hidden="1">
      <c r="A20" s="61"/>
      <c r="B20" s="58" t="s">
        <v>53</v>
      </c>
      <c r="C20" s="57"/>
      <c r="D20" s="57"/>
      <c r="E20" s="71" t="s">
        <v>54</v>
      </c>
      <c r="F20" s="1">
        <f aca="true" t="shared" si="6" ref="F20:O20">SUM(F21)</f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73"/>
      <c r="Q20" s="35" t="e">
        <f>O20/H20*100</f>
        <v>#DIV/0!</v>
      </c>
      <c r="W20" s="56"/>
      <c r="X20" s="56"/>
      <c r="Y20" s="56"/>
      <c r="Z20" s="56"/>
      <c r="AA20" s="56"/>
      <c r="AB20" s="56"/>
      <c r="AC20" s="56"/>
      <c r="AD20" s="56"/>
      <c r="AG20" s="56"/>
    </row>
    <row r="21" spans="1:33" s="60" customFormat="1" ht="25.5" customHeight="1" hidden="1">
      <c r="A21" s="61"/>
      <c r="B21" s="57"/>
      <c r="C21" s="58" t="s">
        <v>55</v>
      </c>
      <c r="D21" s="57"/>
      <c r="E21" s="44" t="s">
        <v>56</v>
      </c>
      <c r="F21" s="3">
        <f>F22</f>
        <v>0</v>
      </c>
      <c r="G21" s="3">
        <f>G22</f>
        <v>0</v>
      </c>
      <c r="H21" s="3">
        <f>SUM(F21:G21)</f>
        <v>0</v>
      </c>
      <c r="I21" s="3">
        <f>I22</f>
        <v>0</v>
      </c>
      <c r="J21" s="3">
        <v>0</v>
      </c>
      <c r="K21" s="3">
        <v>0</v>
      </c>
      <c r="L21" s="3">
        <v>0</v>
      </c>
      <c r="M21" s="3">
        <v>0</v>
      </c>
      <c r="N21" s="16">
        <f>SUM(I21:M21)</f>
        <v>0</v>
      </c>
      <c r="O21" s="16">
        <f>N21-H21</f>
        <v>0</v>
      </c>
      <c r="P21" s="59"/>
      <c r="Q21" s="35" t="e">
        <f>O21/H21*100</f>
        <v>#DIV/0!</v>
      </c>
      <c r="W21" s="56"/>
      <c r="X21" s="56"/>
      <c r="Y21" s="56"/>
      <c r="Z21" s="56"/>
      <c r="AA21" s="56"/>
      <c r="AB21" s="56"/>
      <c r="AC21" s="56"/>
      <c r="AD21" s="56"/>
      <c r="AG21" s="56"/>
    </row>
    <row r="22" spans="1:33" s="60" customFormat="1" ht="25.5" customHeight="1" hidden="1">
      <c r="A22" s="61"/>
      <c r="B22" s="57"/>
      <c r="C22" s="57"/>
      <c r="D22" s="58" t="s">
        <v>15</v>
      </c>
      <c r="E22" s="64" t="s">
        <v>16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7">
        <f>SUM(I22:M22)</f>
        <v>0</v>
      </c>
      <c r="O22" s="17">
        <f>N22-H22</f>
        <v>0</v>
      </c>
      <c r="P22" s="59"/>
      <c r="Q22" s="35" t="e">
        <f>O22/H22*100</f>
        <v>#DIV/0!</v>
      </c>
      <c r="W22" s="56"/>
      <c r="X22" s="56"/>
      <c r="Y22" s="56"/>
      <c r="Z22" s="56"/>
      <c r="AA22" s="56"/>
      <c r="AB22" s="56"/>
      <c r="AC22" s="56"/>
      <c r="AD22" s="56"/>
      <c r="AG22" s="56"/>
    </row>
    <row r="23" spans="1:33" s="60" customFormat="1" ht="25.5" customHeight="1">
      <c r="A23" s="56"/>
      <c r="B23" s="58" t="s">
        <v>10</v>
      </c>
      <c r="C23" s="57"/>
      <c r="D23" s="57"/>
      <c r="E23" s="71" t="s">
        <v>11</v>
      </c>
      <c r="F23" s="72">
        <f>SUM(F24,F27)</f>
        <v>53125000</v>
      </c>
      <c r="G23" s="9">
        <f aca="true" t="shared" si="7" ref="G23:O23">G24+G27</f>
        <v>0</v>
      </c>
      <c r="H23" s="72">
        <f t="shared" si="7"/>
        <v>53125000</v>
      </c>
      <c r="I23" s="72">
        <f t="shared" si="7"/>
        <v>42200943</v>
      </c>
      <c r="J23" s="9">
        <f t="shared" si="7"/>
        <v>0</v>
      </c>
      <c r="K23" s="9">
        <f t="shared" si="7"/>
        <v>0</v>
      </c>
      <c r="L23" s="9">
        <f t="shared" si="7"/>
        <v>0</v>
      </c>
      <c r="M23" s="9">
        <f t="shared" si="7"/>
        <v>0</v>
      </c>
      <c r="N23" s="72">
        <f t="shared" si="7"/>
        <v>42200943</v>
      </c>
      <c r="O23" s="72">
        <f t="shared" si="7"/>
        <v>-10924057</v>
      </c>
      <c r="P23" s="73"/>
      <c r="Q23" s="35">
        <f t="shared" si="1"/>
        <v>-20.562930823529413</v>
      </c>
      <c r="W23" s="56"/>
      <c r="X23" s="56"/>
      <c r="Y23" s="56"/>
      <c r="Z23" s="56"/>
      <c r="AA23" s="56"/>
      <c r="AB23" s="56"/>
      <c r="AC23" s="56"/>
      <c r="AD23" s="56"/>
      <c r="AG23" s="56"/>
    </row>
    <row r="24" spans="1:33" s="60" customFormat="1" ht="25.5" customHeight="1">
      <c r="A24" s="56"/>
      <c r="B24" s="57"/>
      <c r="C24" s="58" t="s">
        <v>57</v>
      </c>
      <c r="D24" s="57"/>
      <c r="E24" s="44" t="s">
        <v>58</v>
      </c>
      <c r="F24" s="45">
        <f>SUM(F25:F26)</f>
        <v>19054000</v>
      </c>
      <c r="G24" s="45">
        <f>SUM(G25:G26)</f>
        <v>0</v>
      </c>
      <c r="H24" s="45">
        <f>SUM(H25:H26)</f>
        <v>19054000</v>
      </c>
      <c r="I24" s="45">
        <f>SUM(I25:I26)</f>
        <v>16622776</v>
      </c>
      <c r="J24" s="3">
        <v>0</v>
      </c>
      <c r="K24" s="3">
        <v>0</v>
      </c>
      <c r="L24" s="3">
        <v>0</v>
      </c>
      <c r="M24" s="3">
        <v>0</v>
      </c>
      <c r="N24" s="46">
        <f>SUM(I24:M24)</f>
        <v>16622776</v>
      </c>
      <c r="O24" s="46">
        <f>N24-H24</f>
        <v>-2431224</v>
      </c>
      <c r="P24" s="59"/>
      <c r="Q24" s="35">
        <f t="shared" si="1"/>
        <v>-12.75965151674189</v>
      </c>
      <c r="W24" s="56"/>
      <c r="X24" s="56"/>
      <c r="Y24" s="56"/>
      <c r="Z24" s="56"/>
      <c r="AA24" s="56"/>
      <c r="AB24" s="56"/>
      <c r="AC24" s="56"/>
      <c r="AD24" s="56"/>
      <c r="AG24" s="56"/>
    </row>
    <row r="25" spans="1:33" s="60" customFormat="1" ht="25.5" customHeight="1">
      <c r="A25" s="56"/>
      <c r="B25" s="57"/>
      <c r="C25" s="57"/>
      <c r="D25" s="58" t="s">
        <v>9</v>
      </c>
      <c r="E25" s="64" t="s">
        <v>59</v>
      </c>
      <c r="F25" s="70">
        <v>17857000</v>
      </c>
      <c r="G25" s="5">
        <v>0</v>
      </c>
      <c r="H25" s="70">
        <f>F25+G25</f>
        <v>17857000</v>
      </c>
      <c r="I25" s="67">
        <v>15640676</v>
      </c>
      <c r="J25" s="5">
        <v>0</v>
      </c>
      <c r="K25" s="5">
        <v>0</v>
      </c>
      <c r="L25" s="5">
        <v>0</v>
      </c>
      <c r="M25" s="5">
        <v>0</v>
      </c>
      <c r="N25" s="67">
        <f>SUM(I25:M25)</f>
        <v>15640676</v>
      </c>
      <c r="O25" s="67">
        <f>N25-H25</f>
        <v>-2216324</v>
      </c>
      <c r="P25" s="59"/>
      <c r="Q25" s="35">
        <f t="shared" si="1"/>
        <v>-12.411513692109537</v>
      </c>
      <c r="W25" s="56"/>
      <c r="X25" s="56"/>
      <c r="Y25" s="56"/>
      <c r="Z25" s="56"/>
      <c r="AA25" s="56"/>
      <c r="AB25" s="56"/>
      <c r="AC25" s="56"/>
      <c r="AD25" s="56"/>
      <c r="AG25" s="56"/>
    </row>
    <row r="26" spans="1:33" s="60" customFormat="1" ht="25.5" customHeight="1">
      <c r="A26" s="56"/>
      <c r="B26" s="57"/>
      <c r="C26" s="57"/>
      <c r="D26" s="58" t="s">
        <v>8</v>
      </c>
      <c r="E26" s="64" t="s">
        <v>17</v>
      </c>
      <c r="F26" s="70">
        <v>1197000</v>
      </c>
      <c r="G26" s="5">
        <v>0</v>
      </c>
      <c r="H26" s="70">
        <f>F26+G26</f>
        <v>1197000</v>
      </c>
      <c r="I26" s="67">
        <v>982100</v>
      </c>
      <c r="J26" s="5">
        <v>0</v>
      </c>
      <c r="K26" s="5">
        <v>0</v>
      </c>
      <c r="L26" s="5">
        <v>0</v>
      </c>
      <c r="M26" s="5">
        <v>0</v>
      </c>
      <c r="N26" s="67">
        <f>SUM(I26:M26)</f>
        <v>982100</v>
      </c>
      <c r="O26" s="67">
        <f>N26-H26</f>
        <v>-214900</v>
      </c>
      <c r="P26" s="59"/>
      <c r="Q26" s="35">
        <f t="shared" si="1"/>
        <v>-17.953216374269008</v>
      </c>
      <c r="W26" s="56"/>
      <c r="X26" s="56"/>
      <c r="Y26" s="56"/>
      <c r="Z26" s="56"/>
      <c r="AA26" s="56"/>
      <c r="AB26" s="56"/>
      <c r="AC26" s="56"/>
      <c r="AD26" s="56"/>
      <c r="AG26" s="56"/>
    </row>
    <row r="27" spans="2:32" s="56" customFormat="1" ht="25.5" customHeight="1">
      <c r="B27" s="57"/>
      <c r="C27" s="58" t="s">
        <v>8</v>
      </c>
      <c r="D27" s="57"/>
      <c r="E27" s="44" t="s">
        <v>60</v>
      </c>
      <c r="F27" s="45">
        <f>SUM(F28:F29)</f>
        <v>34071000</v>
      </c>
      <c r="G27" s="3">
        <f>SUM(G28:G29)</f>
        <v>0</v>
      </c>
      <c r="H27" s="45">
        <f>SUM(H28:H29)</f>
        <v>34071000</v>
      </c>
      <c r="I27" s="46">
        <f>SUM(I28:I29)</f>
        <v>25578167</v>
      </c>
      <c r="J27" s="3">
        <v>0</v>
      </c>
      <c r="K27" s="3">
        <v>0</v>
      </c>
      <c r="L27" s="3">
        <v>0</v>
      </c>
      <c r="M27" s="3">
        <v>0</v>
      </c>
      <c r="N27" s="45">
        <f>SUM(N28:N29)</f>
        <v>25578167</v>
      </c>
      <c r="O27" s="46">
        <f>SUM(O28:O29)</f>
        <v>-8492833</v>
      </c>
      <c r="P27" s="59"/>
      <c r="Q27" s="35">
        <f t="shared" si="1"/>
        <v>-24.926867423908895</v>
      </c>
      <c r="R27" s="60"/>
      <c r="S27" s="60"/>
      <c r="T27" s="60"/>
      <c r="U27" s="60"/>
      <c r="V27" s="60"/>
      <c r="AE27" s="60"/>
      <c r="AF27" s="60"/>
    </row>
    <row r="28" spans="2:32" s="56" customFormat="1" ht="25.5" customHeight="1">
      <c r="B28" s="57"/>
      <c r="C28" s="57"/>
      <c r="D28" s="58" t="s">
        <v>57</v>
      </c>
      <c r="E28" s="64" t="s">
        <v>61</v>
      </c>
      <c r="F28" s="5">
        <v>0</v>
      </c>
      <c r="G28" s="5">
        <v>0</v>
      </c>
      <c r="H28" s="5">
        <f>F28+G28</f>
        <v>0</v>
      </c>
      <c r="I28" s="67">
        <v>2243732</v>
      </c>
      <c r="J28" s="5">
        <v>0</v>
      </c>
      <c r="K28" s="5">
        <v>0</v>
      </c>
      <c r="L28" s="5">
        <v>0</v>
      </c>
      <c r="M28" s="5">
        <v>0</v>
      </c>
      <c r="N28" s="67">
        <f>SUM(I28:M28)</f>
        <v>2243732</v>
      </c>
      <c r="O28" s="70">
        <f>N28-H28</f>
        <v>2243732</v>
      </c>
      <c r="P28" s="73"/>
      <c r="Q28" s="35" t="e">
        <f t="shared" si="1"/>
        <v>#DIV/0!</v>
      </c>
      <c r="R28" s="60"/>
      <c r="S28" s="60"/>
      <c r="T28" s="60"/>
      <c r="U28" s="60"/>
      <c r="V28" s="60"/>
      <c r="AE28" s="60"/>
      <c r="AF28" s="60"/>
    </row>
    <row r="29" spans="2:32" s="56" customFormat="1" ht="25.5" customHeight="1">
      <c r="B29" s="57"/>
      <c r="C29" s="57"/>
      <c r="D29" s="58" t="s">
        <v>8</v>
      </c>
      <c r="E29" s="64" t="s">
        <v>18</v>
      </c>
      <c r="F29" s="70">
        <v>34071000</v>
      </c>
      <c r="G29" s="5">
        <v>0</v>
      </c>
      <c r="H29" s="67">
        <f>F29+G29</f>
        <v>34071000</v>
      </c>
      <c r="I29" s="67">
        <v>23334435</v>
      </c>
      <c r="J29" s="5">
        <v>0</v>
      </c>
      <c r="K29" s="5">
        <v>0</v>
      </c>
      <c r="L29" s="5">
        <v>0</v>
      </c>
      <c r="M29" s="5">
        <v>0</v>
      </c>
      <c r="N29" s="67">
        <f>SUM(I29:M29)</f>
        <v>23334435</v>
      </c>
      <c r="O29" s="70">
        <f>N29-H29</f>
        <v>-10736565</v>
      </c>
      <c r="P29" s="73"/>
      <c r="Q29" s="35">
        <f>O29/H29*100</f>
        <v>-31.512327199084268</v>
      </c>
      <c r="R29" s="60"/>
      <c r="S29" s="60"/>
      <c r="T29" s="60"/>
      <c r="U29" s="60"/>
      <c r="V29" s="60"/>
      <c r="AE29" s="60"/>
      <c r="AF29" s="60"/>
    </row>
    <row r="30" spans="2:32" s="56" customFormat="1" ht="25.5" customHeight="1">
      <c r="B30" s="57"/>
      <c r="C30" s="57"/>
      <c r="D30" s="58"/>
      <c r="E30" s="64"/>
      <c r="F30" s="70"/>
      <c r="G30" s="5"/>
      <c r="H30" s="70"/>
      <c r="I30" s="70"/>
      <c r="J30" s="5"/>
      <c r="K30" s="5"/>
      <c r="L30" s="5"/>
      <c r="M30" s="5"/>
      <c r="N30" s="70"/>
      <c r="O30" s="70"/>
      <c r="P30" s="73"/>
      <c r="Q30" s="35"/>
      <c r="R30" s="60"/>
      <c r="S30" s="60"/>
      <c r="T30" s="60"/>
      <c r="U30" s="60"/>
      <c r="V30" s="60"/>
      <c r="AE30" s="60"/>
      <c r="AF30" s="60"/>
    </row>
    <row r="31" spans="2:32" s="74" customFormat="1" ht="25.5" customHeight="1">
      <c r="B31" s="75"/>
      <c r="C31" s="75"/>
      <c r="D31" s="75"/>
      <c r="E31" s="76" t="s">
        <v>62</v>
      </c>
      <c r="F31" s="70">
        <f>SUM(F10,F7,F17,F20,F23)</f>
        <v>551414000</v>
      </c>
      <c r="G31" s="70">
        <f aca="true" t="shared" si="8" ref="G31:O31">SUM(G10,G7,G17,G20,G23)</f>
        <v>0</v>
      </c>
      <c r="H31" s="70">
        <f t="shared" si="8"/>
        <v>551414000</v>
      </c>
      <c r="I31" s="70">
        <f t="shared" si="8"/>
        <v>424151373</v>
      </c>
      <c r="J31" s="5">
        <f t="shared" si="8"/>
        <v>0</v>
      </c>
      <c r="K31" s="5">
        <f t="shared" si="8"/>
        <v>0</v>
      </c>
      <c r="L31" s="5">
        <f t="shared" si="8"/>
        <v>0</v>
      </c>
      <c r="M31" s="18">
        <f t="shared" si="8"/>
        <v>18256700</v>
      </c>
      <c r="N31" s="70">
        <f t="shared" si="8"/>
        <v>442408073</v>
      </c>
      <c r="O31" s="70">
        <f t="shared" si="8"/>
        <v>-109005927</v>
      </c>
      <c r="P31" s="76"/>
      <c r="Q31" s="35">
        <f>O31/H31*100</f>
        <v>-19.768436601174436</v>
      </c>
      <c r="R31" s="77"/>
      <c r="S31" s="77"/>
      <c r="T31" s="77"/>
      <c r="U31" s="77"/>
      <c r="V31" s="77"/>
      <c r="AE31" s="77"/>
      <c r="AF31" s="77"/>
    </row>
    <row r="32" spans="6:32" ht="16.5">
      <c r="F32" s="80" t="s">
        <v>63</v>
      </c>
      <c r="AE32" s="22"/>
      <c r="AF32" s="22"/>
    </row>
    <row r="33" spans="2:32" ht="16.5">
      <c r="B33" s="81"/>
      <c r="C33" s="81"/>
      <c r="D33" s="81"/>
      <c r="E33" s="82"/>
      <c r="F33" s="22"/>
      <c r="G33" s="22"/>
      <c r="H33" s="22"/>
      <c r="I33" s="22"/>
      <c r="J33" s="20"/>
      <c r="K33" s="20"/>
      <c r="L33" s="20"/>
      <c r="M33" s="20"/>
      <c r="N33" s="22"/>
      <c r="O33" s="22"/>
      <c r="P33" s="22"/>
      <c r="Q33" s="22"/>
      <c r="R33" s="22"/>
      <c r="S33" s="22"/>
      <c r="T33" s="22"/>
      <c r="AE33" s="22"/>
      <c r="AF33" s="22"/>
    </row>
    <row r="34" spans="2:32" ht="16.5">
      <c r="B34" s="81"/>
      <c r="C34" s="81"/>
      <c r="D34" s="81"/>
      <c r="E34" s="82"/>
      <c r="F34" s="22"/>
      <c r="G34" s="22"/>
      <c r="H34" s="22"/>
      <c r="I34" s="22"/>
      <c r="J34" s="20"/>
      <c r="K34" s="20"/>
      <c r="L34" s="20"/>
      <c r="M34" s="20"/>
      <c r="N34" s="22"/>
      <c r="O34" s="22"/>
      <c r="P34" s="22"/>
      <c r="Q34" s="22"/>
      <c r="R34" s="22"/>
      <c r="S34" s="22"/>
      <c r="T34" s="22"/>
      <c r="AE34" s="22"/>
      <c r="AF34" s="22"/>
    </row>
    <row r="35" spans="2:32" ht="16.5">
      <c r="B35" s="81"/>
      <c r="C35" s="81"/>
      <c r="D35" s="81"/>
      <c r="E35" s="82"/>
      <c r="F35" s="22"/>
      <c r="G35" s="22"/>
      <c r="H35" s="22"/>
      <c r="I35" s="22"/>
      <c r="J35" s="20"/>
      <c r="K35" s="20"/>
      <c r="L35" s="20"/>
      <c r="M35" s="20"/>
      <c r="N35" s="22"/>
      <c r="O35" s="22"/>
      <c r="P35" s="22"/>
      <c r="Q35" s="22"/>
      <c r="R35" s="22"/>
      <c r="S35" s="22"/>
      <c r="T35" s="22"/>
      <c r="AE35" s="22"/>
      <c r="AF35" s="22"/>
    </row>
    <row r="36" spans="2:32" ht="16.5">
      <c r="B36" s="81"/>
      <c r="C36" s="81"/>
      <c r="D36" s="81"/>
      <c r="E36" s="82"/>
      <c r="F36" s="22"/>
      <c r="G36" s="22"/>
      <c r="H36" s="22"/>
      <c r="I36" s="22"/>
      <c r="J36" s="20"/>
      <c r="K36" s="20"/>
      <c r="L36" s="20"/>
      <c r="M36" s="20"/>
      <c r="N36" s="22"/>
      <c r="O36" s="22"/>
      <c r="P36" s="22"/>
      <c r="Q36" s="22"/>
      <c r="R36" s="22"/>
      <c r="S36" s="22"/>
      <c r="T36" s="22"/>
      <c r="AE36" s="22"/>
      <c r="AF36" s="22"/>
    </row>
    <row r="37" spans="2:32" ht="16.5">
      <c r="B37" s="81"/>
      <c r="C37" s="81"/>
      <c r="D37" s="81"/>
      <c r="E37" s="82"/>
      <c r="F37" s="22"/>
      <c r="G37" s="22"/>
      <c r="H37" s="22"/>
      <c r="I37" s="22"/>
      <c r="J37" s="20"/>
      <c r="K37" s="20"/>
      <c r="L37" s="20"/>
      <c r="M37" s="20"/>
      <c r="N37" s="22"/>
      <c r="O37" s="22"/>
      <c r="P37" s="22"/>
      <c r="Q37" s="22"/>
      <c r="R37" s="22"/>
      <c r="S37" s="22"/>
      <c r="T37" s="22"/>
      <c r="AE37" s="22"/>
      <c r="AF37" s="22"/>
    </row>
    <row r="38" spans="2:32" ht="16.5">
      <c r="B38" s="81"/>
      <c r="C38" s="81"/>
      <c r="D38" s="81"/>
      <c r="E38" s="82"/>
      <c r="F38" s="22"/>
      <c r="G38" s="22"/>
      <c r="H38" s="22"/>
      <c r="I38" s="22"/>
      <c r="J38" s="20"/>
      <c r="K38" s="20"/>
      <c r="L38" s="20"/>
      <c r="M38" s="20"/>
      <c r="N38" s="22"/>
      <c r="O38" s="22"/>
      <c r="P38" s="22"/>
      <c r="Q38" s="22"/>
      <c r="R38" s="22"/>
      <c r="S38" s="22"/>
      <c r="T38" s="22"/>
      <c r="AE38" s="22"/>
      <c r="AF38" s="22"/>
    </row>
    <row r="39" spans="2:32" ht="16.5">
      <c r="B39" s="81"/>
      <c r="C39" s="81"/>
      <c r="D39" s="81"/>
      <c r="E39" s="82"/>
      <c r="F39" s="22"/>
      <c r="G39" s="22"/>
      <c r="H39" s="22"/>
      <c r="I39" s="22"/>
      <c r="J39" s="20"/>
      <c r="K39" s="20"/>
      <c r="L39" s="20"/>
      <c r="M39" s="20"/>
      <c r="N39" s="22"/>
      <c r="O39" s="22"/>
      <c r="P39" s="22"/>
      <c r="Q39" s="22"/>
      <c r="R39" s="22"/>
      <c r="S39" s="22"/>
      <c r="T39" s="22"/>
      <c r="AE39" s="22"/>
      <c r="AF39" s="22"/>
    </row>
    <row r="40" spans="2:32" ht="16.5">
      <c r="B40" s="81"/>
      <c r="C40" s="81"/>
      <c r="D40" s="81"/>
      <c r="E40" s="82"/>
      <c r="F40" s="22"/>
      <c r="G40" s="22"/>
      <c r="H40" s="22"/>
      <c r="I40" s="22"/>
      <c r="J40" s="20"/>
      <c r="K40" s="20"/>
      <c r="L40" s="20"/>
      <c r="M40" s="20"/>
      <c r="N40" s="22"/>
      <c r="O40" s="22"/>
      <c r="P40" s="22"/>
      <c r="Q40" s="22"/>
      <c r="R40" s="22"/>
      <c r="S40" s="22"/>
      <c r="T40" s="22"/>
      <c r="AE40" s="22"/>
      <c r="AF40" s="22"/>
    </row>
    <row r="41" spans="2:32" ht="16.5">
      <c r="B41" s="81"/>
      <c r="C41" s="81"/>
      <c r="D41" s="81"/>
      <c r="E41" s="82"/>
      <c r="F41" s="22"/>
      <c r="G41" s="22"/>
      <c r="H41" s="22"/>
      <c r="I41" s="22"/>
      <c r="J41" s="20"/>
      <c r="K41" s="20"/>
      <c r="L41" s="20"/>
      <c r="M41" s="20"/>
      <c r="N41" s="22"/>
      <c r="O41" s="22"/>
      <c r="P41" s="22"/>
      <c r="Q41" s="22"/>
      <c r="R41" s="22"/>
      <c r="S41" s="22"/>
      <c r="T41" s="22"/>
      <c r="AE41" s="22"/>
      <c r="AF41" s="22"/>
    </row>
    <row r="42" spans="2:32" ht="16.5">
      <c r="B42" s="81"/>
      <c r="C42" s="81"/>
      <c r="D42" s="81"/>
      <c r="E42" s="82"/>
      <c r="F42" s="22"/>
      <c r="G42" s="22"/>
      <c r="H42" s="22"/>
      <c r="I42" s="22"/>
      <c r="J42" s="20"/>
      <c r="K42" s="20"/>
      <c r="L42" s="20"/>
      <c r="M42" s="20"/>
      <c r="N42" s="22"/>
      <c r="O42" s="22"/>
      <c r="P42" s="22"/>
      <c r="Q42" s="22"/>
      <c r="R42" s="22"/>
      <c r="S42" s="22"/>
      <c r="T42" s="22"/>
      <c r="AE42" s="22"/>
      <c r="AF42" s="22"/>
    </row>
    <row r="43" spans="2:32" ht="16.5">
      <c r="B43" s="81"/>
      <c r="C43" s="81"/>
      <c r="D43" s="81"/>
      <c r="E43" s="82"/>
      <c r="F43" s="22"/>
      <c r="G43" s="22"/>
      <c r="H43" s="22"/>
      <c r="I43" s="22"/>
      <c r="J43" s="20"/>
      <c r="K43" s="20"/>
      <c r="L43" s="20"/>
      <c r="M43" s="20"/>
      <c r="N43" s="22"/>
      <c r="O43" s="22"/>
      <c r="P43" s="22"/>
      <c r="Q43" s="22"/>
      <c r="R43" s="22"/>
      <c r="S43" s="22"/>
      <c r="T43" s="22"/>
      <c r="AE43" s="22"/>
      <c r="AF43" s="22"/>
    </row>
    <row r="44" spans="2:32" ht="16.5">
      <c r="B44" s="81"/>
      <c r="C44" s="81"/>
      <c r="D44" s="81"/>
      <c r="E44" s="82"/>
      <c r="F44" s="22"/>
      <c r="G44" s="22"/>
      <c r="H44" s="22"/>
      <c r="I44" s="22"/>
      <c r="J44" s="20"/>
      <c r="K44" s="20"/>
      <c r="L44" s="20"/>
      <c r="M44" s="20"/>
      <c r="N44" s="22"/>
      <c r="O44" s="22"/>
      <c r="P44" s="22"/>
      <c r="Q44" s="22"/>
      <c r="R44" s="22"/>
      <c r="S44" s="22"/>
      <c r="T44" s="22"/>
      <c r="AE44" s="22"/>
      <c r="AF44" s="22"/>
    </row>
    <row r="45" spans="2:32" ht="16.5">
      <c r="B45" s="81"/>
      <c r="C45" s="81"/>
      <c r="D45" s="81"/>
      <c r="E45" s="82"/>
      <c r="F45" s="22"/>
      <c r="G45" s="22"/>
      <c r="H45" s="22"/>
      <c r="I45" s="22"/>
      <c r="J45" s="20"/>
      <c r="K45" s="20"/>
      <c r="L45" s="20"/>
      <c r="M45" s="20"/>
      <c r="N45" s="22"/>
      <c r="O45" s="22"/>
      <c r="P45" s="22"/>
      <c r="Q45" s="22"/>
      <c r="R45" s="22"/>
      <c r="S45" s="22"/>
      <c r="T45" s="22"/>
      <c r="AE45" s="22"/>
      <c r="AF45" s="22"/>
    </row>
    <row r="46" spans="2:32" ht="16.5">
      <c r="B46" s="81"/>
      <c r="C46" s="81"/>
      <c r="D46" s="81"/>
      <c r="E46" s="82"/>
      <c r="F46" s="22"/>
      <c r="G46" s="22"/>
      <c r="H46" s="22"/>
      <c r="I46" s="22"/>
      <c r="J46" s="20"/>
      <c r="K46" s="20"/>
      <c r="L46" s="20"/>
      <c r="M46" s="20"/>
      <c r="N46" s="22"/>
      <c r="O46" s="22"/>
      <c r="P46" s="22"/>
      <c r="Q46" s="22"/>
      <c r="R46" s="22"/>
      <c r="S46" s="22"/>
      <c r="T46" s="22"/>
      <c r="AE46" s="22"/>
      <c r="AF46" s="22"/>
    </row>
    <row r="47" spans="2:32" ht="16.5">
      <c r="B47" s="81"/>
      <c r="C47" s="81"/>
      <c r="D47" s="81"/>
      <c r="E47" s="82"/>
      <c r="F47" s="22"/>
      <c r="G47" s="22"/>
      <c r="H47" s="22"/>
      <c r="I47" s="22"/>
      <c r="J47" s="20"/>
      <c r="K47" s="20"/>
      <c r="L47" s="20"/>
      <c r="M47" s="20"/>
      <c r="N47" s="22"/>
      <c r="O47" s="22"/>
      <c r="P47" s="22"/>
      <c r="Q47" s="22"/>
      <c r="R47" s="22"/>
      <c r="S47" s="22"/>
      <c r="T47" s="22"/>
      <c r="AE47" s="22"/>
      <c r="AF47" s="22"/>
    </row>
    <row r="48" spans="2:32" ht="16.5">
      <c r="B48" s="81"/>
      <c r="C48" s="81"/>
      <c r="D48" s="81"/>
      <c r="E48" s="82"/>
      <c r="F48" s="22"/>
      <c r="G48" s="22"/>
      <c r="H48" s="22"/>
      <c r="I48" s="22"/>
      <c r="J48" s="20"/>
      <c r="K48" s="20"/>
      <c r="L48" s="20"/>
      <c r="M48" s="20"/>
      <c r="N48" s="22"/>
      <c r="O48" s="22"/>
      <c r="P48" s="22"/>
      <c r="Q48" s="22"/>
      <c r="R48" s="22"/>
      <c r="S48" s="22"/>
      <c r="T48" s="22"/>
      <c r="AE48" s="22"/>
      <c r="AF48" s="22"/>
    </row>
    <row r="49" spans="2:32" ht="16.5">
      <c r="B49" s="81"/>
      <c r="C49" s="81"/>
      <c r="D49" s="81"/>
      <c r="E49" s="82"/>
      <c r="F49" s="22"/>
      <c r="G49" s="22"/>
      <c r="H49" s="22"/>
      <c r="I49" s="22"/>
      <c r="J49" s="20"/>
      <c r="K49" s="20"/>
      <c r="L49" s="20"/>
      <c r="M49" s="20"/>
      <c r="N49" s="22"/>
      <c r="O49" s="22"/>
      <c r="P49" s="22"/>
      <c r="Q49" s="22"/>
      <c r="R49" s="22"/>
      <c r="S49" s="22"/>
      <c r="T49" s="22"/>
      <c r="AE49" s="22"/>
      <c r="AF49" s="22"/>
    </row>
    <row r="50" spans="2:32" ht="16.5">
      <c r="B50" s="81"/>
      <c r="C50" s="81"/>
      <c r="D50" s="81"/>
      <c r="E50" s="82"/>
      <c r="F50" s="22"/>
      <c r="G50" s="22"/>
      <c r="H50" s="22"/>
      <c r="I50" s="22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AE50" s="22"/>
      <c r="AF50" s="22"/>
    </row>
    <row r="51" spans="2:32" ht="16.5">
      <c r="B51" s="81"/>
      <c r="C51" s="81"/>
      <c r="D51" s="81"/>
      <c r="E51" s="82"/>
      <c r="F51" s="22"/>
      <c r="G51" s="22"/>
      <c r="H51" s="22"/>
      <c r="I51" s="22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AE51" s="22"/>
      <c r="AF51" s="22"/>
    </row>
    <row r="52" spans="2:32" ht="16.5">
      <c r="B52" s="81"/>
      <c r="C52" s="81"/>
      <c r="D52" s="81"/>
      <c r="E52" s="82"/>
      <c r="F52" s="22"/>
      <c r="G52" s="22"/>
      <c r="H52" s="22"/>
      <c r="I52" s="22"/>
      <c r="J52" s="20"/>
      <c r="K52" s="20"/>
      <c r="L52" s="20"/>
      <c r="M52" s="20"/>
      <c r="N52" s="22"/>
      <c r="O52" s="22"/>
      <c r="P52" s="22"/>
      <c r="Q52" s="22"/>
      <c r="R52" s="22"/>
      <c r="S52" s="22"/>
      <c r="T52" s="22"/>
      <c r="AE52" s="22"/>
      <c r="AF52" s="22"/>
    </row>
    <row r="53" spans="2:20" ht="16.5">
      <c r="B53" s="81"/>
      <c r="C53" s="81"/>
      <c r="D53" s="81"/>
      <c r="E53" s="82"/>
      <c r="F53" s="22"/>
      <c r="G53" s="22"/>
      <c r="H53" s="22"/>
      <c r="I53" s="22"/>
      <c r="J53" s="20"/>
      <c r="K53" s="20"/>
      <c r="L53" s="20"/>
      <c r="M53" s="20"/>
      <c r="N53" s="22"/>
      <c r="O53" s="22"/>
      <c r="P53" s="22"/>
      <c r="Q53" s="22"/>
      <c r="R53" s="22"/>
      <c r="S53" s="22"/>
      <c r="T53" s="22"/>
    </row>
    <row r="54" spans="2:20" ht="16.5">
      <c r="B54" s="81"/>
      <c r="C54" s="81"/>
      <c r="D54" s="81"/>
      <c r="E54" s="82"/>
      <c r="F54" s="22"/>
      <c r="G54" s="22"/>
      <c r="H54" s="22"/>
      <c r="I54" s="22"/>
      <c r="J54" s="20"/>
      <c r="K54" s="20"/>
      <c r="L54" s="20"/>
      <c r="M54" s="20"/>
      <c r="N54" s="22"/>
      <c r="O54" s="22"/>
      <c r="P54" s="22"/>
      <c r="Q54" s="22"/>
      <c r="R54" s="22"/>
      <c r="S54" s="22"/>
      <c r="T54" s="22"/>
    </row>
    <row r="55" spans="2:20" ht="16.5">
      <c r="B55" s="81"/>
      <c r="C55" s="81"/>
      <c r="D55" s="81"/>
      <c r="E55" s="82"/>
      <c r="F55" s="22"/>
      <c r="G55" s="22"/>
      <c r="H55" s="22"/>
      <c r="I55" s="22"/>
      <c r="J55" s="20"/>
      <c r="K55" s="20"/>
      <c r="L55" s="20"/>
      <c r="M55" s="20"/>
      <c r="N55" s="22"/>
      <c r="O55" s="22"/>
      <c r="P55" s="22"/>
      <c r="Q55" s="22"/>
      <c r="R55" s="22"/>
      <c r="S55" s="22"/>
      <c r="T55" s="22"/>
    </row>
    <row r="56" spans="2:20" ht="16.5">
      <c r="B56" s="81"/>
      <c r="C56" s="81"/>
      <c r="D56" s="81"/>
      <c r="E56" s="82"/>
      <c r="F56" s="22"/>
      <c r="G56" s="22"/>
      <c r="H56" s="22"/>
      <c r="I56" s="22"/>
      <c r="J56" s="20"/>
      <c r="K56" s="20"/>
      <c r="L56" s="20"/>
      <c r="M56" s="20"/>
      <c r="N56" s="22"/>
      <c r="O56" s="22"/>
      <c r="P56" s="22"/>
      <c r="Q56" s="22"/>
      <c r="R56" s="22"/>
      <c r="S56" s="22"/>
      <c r="T56" s="22"/>
    </row>
    <row r="57" spans="2:20" ht="16.5">
      <c r="B57" s="81"/>
      <c r="C57" s="81"/>
      <c r="D57" s="81"/>
      <c r="E57" s="82"/>
      <c r="F57" s="22"/>
      <c r="G57" s="22"/>
      <c r="H57" s="22"/>
      <c r="I57" s="22"/>
      <c r="J57" s="20"/>
      <c r="K57" s="20"/>
      <c r="L57" s="20"/>
      <c r="M57" s="20"/>
      <c r="N57" s="22"/>
      <c r="O57" s="22"/>
      <c r="P57" s="22"/>
      <c r="Q57" s="22"/>
      <c r="R57" s="22"/>
      <c r="S57" s="22"/>
      <c r="T57" s="22"/>
    </row>
    <row r="58" spans="2:20" ht="16.5">
      <c r="B58" s="81"/>
      <c r="C58" s="81"/>
      <c r="D58" s="81"/>
      <c r="E58" s="82"/>
      <c r="F58" s="22"/>
      <c r="G58" s="22"/>
      <c r="H58" s="22"/>
      <c r="I58" s="22"/>
      <c r="J58" s="20"/>
      <c r="K58" s="20"/>
      <c r="L58" s="20"/>
      <c r="M58" s="20"/>
      <c r="N58" s="22"/>
      <c r="O58" s="22"/>
      <c r="P58" s="22"/>
      <c r="Q58" s="22"/>
      <c r="R58" s="22"/>
      <c r="S58" s="22"/>
      <c r="T58" s="22"/>
    </row>
    <row r="59" spans="2:20" ht="16.5">
      <c r="B59" s="81"/>
      <c r="C59" s="81"/>
      <c r="D59" s="81"/>
      <c r="E59" s="82"/>
      <c r="F59" s="22"/>
      <c r="G59" s="22"/>
      <c r="H59" s="22"/>
      <c r="I59" s="22"/>
      <c r="J59" s="20"/>
      <c r="K59" s="20"/>
      <c r="L59" s="20"/>
      <c r="M59" s="20"/>
      <c r="N59" s="22"/>
      <c r="O59" s="22"/>
      <c r="P59" s="22"/>
      <c r="Q59" s="22"/>
      <c r="R59" s="22"/>
      <c r="S59" s="22"/>
      <c r="T59" s="22"/>
    </row>
    <row r="60" spans="2:20" ht="16.5">
      <c r="B60" s="81"/>
      <c r="C60" s="81"/>
      <c r="D60" s="81"/>
      <c r="E60" s="82"/>
      <c r="F60" s="22"/>
      <c r="G60" s="22"/>
      <c r="H60" s="22"/>
      <c r="I60" s="22"/>
      <c r="J60" s="20"/>
      <c r="K60" s="20"/>
      <c r="L60" s="20"/>
      <c r="M60" s="20"/>
      <c r="N60" s="22"/>
      <c r="O60" s="22"/>
      <c r="P60" s="22"/>
      <c r="Q60" s="22"/>
      <c r="R60" s="22"/>
      <c r="S60" s="22"/>
      <c r="T60" s="22"/>
    </row>
    <row r="61" spans="2:20" ht="16.5">
      <c r="B61" s="81"/>
      <c r="C61" s="81"/>
      <c r="D61" s="81"/>
      <c r="E61" s="82"/>
      <c r="F61" s="22"/>
      <c r="G61" s="22"/>
      <c r="H61" s="22"/>
      <c r="I61" s="22"/>
      <c r="J61" s="20"/>
      <c r="K61" s="20"/>
      <c r="L61" s="20"/>
      <c r="M61" s="20"/>
      <c r="N61" s="22"/>
      <c r="O61" s="22"/>
      <c r="P61" s="22"/>
      <c r="Q61" s="22"/>
      <c r="R61" s="22"/>
      <c r="S61" s="22"/>
      <c r="T61" s="22"/>
    </row>
    <row r="62" spans="2:20" ht="16.5">
      <c r="B62" s="81"/>
      <c r="C62" s="81"/>
      <c r="D62" s="81"/>
      <c r="E62" s="82"/>
      <c r="F62" s="22"/>
      <c r="G62" s="22"/>
      <c r="H62" s="22"/>
      <c r="I62" s="22"/>
      <c r="J62" s="20"/>
      <c r="K62" s="20"/>
      <c r="L62" s="20"/>
      <c r="M62" s="20"/>
      <c r="N62" s="22"/>
      <c r="O62" s="22"/>
      <c r="P62" s="22"/>
      <c r="Q62" s="22"/>
      <c r="R62" s="22"/>
      <c r="S62" s="22"/>
      <c r="T62" s="22"/>
    </row>
    <row r="63" spans="2:20" ht="16.5">
      <c r="B63" s="81"/>
      <c r="C63" s="81"/>
      <c r="D63" s="81"/>
      <c r="E63" s="82"/>
      <c r="F63" s="22"/>
      <c r="G63" s="22"/>
      <c r="H63" s="22"/>
      <c r="I63" s="22"/>
      <c r="J63" s="20"/>
      <c r="K63" s="20"/>
      <c r="L63" s="20"/>
      <c r="M63" s="20"/>
      <c r="N63" s="22"/>
      <c r="O63" s="22"/>
      <c r="P63" s="22"/>
      <c r="Q63" s="22"/>
      <c r="R63" s="22"/>
      <c r="S63" s="22"/>
      <c r="T63" s="22"/>
    </row>
    <row r="64" spans="2:20" ht="16.5">
      <c r="B64" s="81"/>
      <c r="C64" s="81"/>
      <c r="D64" s="81"/>
      <c r="E64" s="82"/>
      <c r="F64" s="22"/>
      <c r="G64" s="22"/>
      <c r="H64" s="22"/>
      <c r="I64" s="22"/>
      <c r="J64" s="20"/>
      <c r="K64" s="20"/>
      <c r="L64" s="20"/>
      <c r="M64" s="20"/>
      <c r="N64" s="22"/>
      <c r="O64" s="22"/>
      <c r="P64" s="22"/>
      <c r="Q64" s="22"/>
      <c r="R64" s="22"/>
      <c r="S64" s="22"/>
      <c r="T64" s="22"/>
    </row>
    <row r="65" spans="2:20" ht="16.5">
      <c r="B65" s="81"/>
      <c r="C65" s="81"/>
      <c r="D65" s="81"/>
      <c r="E65" s="82"/>
      <c r="F65" s="22"/>
      <c r="G65" s="22"/>
      <c r="H65" s="22"/>
      <c r="I65" s="22"/>
      <c r="J65" s="20"/>
      <c r="K65" s="20"/>
      <c r="L65" s="20"/>
      <c r="M65" s="20"/>
      <c r="N65" s="22"/>
      <c r="O65" s="22"/>
      <c r="P65" s="22"/>
      <c r="Q65" s="22"/>
      <c r="R65" s="22"/>
      <c r="S65" s="22"/>
      <c r="T65" s="22"/>
    </row>
    <row r="66" spans="2:20" ht="16.5">
      <c r="B66" s="81"/>
      <c r="C66" s="81"/>
      <c r="D66" s="81"/>
      <c r="E66" s="82"/>
      <c r="F66" s="22"/>
      <c r="G66" s="22"/>
      <c r="H66" s="22"/>
      <c r="I66" s="22"/>
      <c r="J66" s="20"/>
      <c r="K66" s="20"/>
      <c r="L66" s="20"/>
      <c r="M66" s="20"/>
      <c r="N66" s="22"/>
      <c r="O66" s="22"/>
      <c r="P66" s="22"/>
      <c r="Q66" s="22"/>
      <c r="R66" s="22"/>
      <c r="S66" s="22"/>
      <c r="T66" s="22"/>
    </row>
    <row r="67" spans="2:20" ht="16.5">
      <c r="B67" s="81"/>
      <c r="C67" s="81"/>
      <c r="D67" s="81"/>
      <c r="E67" s="82"/>
      <c r="F67" s="22"/>
      <c r="G67" s="22"/>
      <c r="H67" s="22"/>
      <c r="I67" s="22"/>
      <c r="J67" s="20"/>
      <c r="K67" s="20"/>
      <c r="L67" s="20"/>
      <c r="M67" s="20"/>
      <c r="N67" s="22"/>
      <c r="O67" s="22"/>
      <c r="P67" s="22"/>
      <c r="Q67" s="22"/>
      <c r="R67" s="22"/>
      <c r="S67" s="22"/>
      <c r="T67" s="22"/>
    </row>
    <row r="68" spans="2:20" ht="16.5">
      <c r="B68" s="81"/>
      <c r="C68" s="81"/>
      <c r="D68" s="81"/>
      <c r="E68" s="82"/>
      <c r="F68" s="22"/>
      <c r="G68" s="22"/>
      <c r="H68" s="22"/>
      <c r="I68" s="22"/>
      <c r="J68" s="20"/>
      <c r="K68" s="20"/>
      <c r="L68" s="20"/>
      <c r="M68" s="20"/>
      <c r="N68" s="22"/>
      <c r="O68" s="22"/>
      <c r="P68" s="22"/>
      <c r="Q68" s="22"/>
      <c r="R68" s="22"/>
      <c r="S68" s="22"/>
      <c r="T68" s="22"/>
    </row>
    <row r="69" spans="2:20" ht="16.5">
      <c r="B69" s="81"/>
      <c r="C69" s="81"/>
      <c r="D69" s="81"/>
      <c r="E69" s="82"/>
      <c r="F69" s="22"/>
      <c r="G69" s="22"/>
      <c r="H69" s="22"/>
      <c r="I69" s="22"/>
      <c r="J69" s="20"/>
      <c r="K69" s="20"/>
      <c r="L69" s="20"/>
      <c r="M69" s="20"/>
      <c r="N69" s="22"/>
      <c r="O69" s="22"/>
      <c r="P69" s="22"/>
      <c r="Q69" s="22"/>
      <c r="R69" s="22"/>
      <c r="S69" s="22"/>
      <c r="T69" s="22"/>
    </row>
    <row r="70" spans="2:20" ht="16.5">
      <c r="B70" s="81"/>
      <c r="C70" s="81"/>
      <c r="D70" s="81"/>
      <c r="E70" s="82"/>
      <c r="F70" s="22"/>
      <c r="G70" s="22"/>
      <c r="H70" s="22"/>
      <c r="I70" s="22"/>
      <c r="J70" s="20"/>
      <c r="K70" s="20"/>
      <c r="L70" s="20"/>
      <c r="M70" s="20"/>
      <c r="N70" s="22"/>
      <c r="O70" s="22"/>
      <c r="P70" s="22"/>
      <c r="Q70" s="22"/>
      <c r="R70" s="22"/>
      <c r="S70" s="22"/>
      <c r="T70" s="22"/>
    </row>
    <row r="71" spans="2:20" ht="16.5">
      <c r="B71" s="81"/>
      <c r="C71" s="81"/>
      <c r="D71" s="81"/>
      <c r="E71" s="82"/>
      <c r="F71" s="22"/>
      <c r="G71" s="22"/>
      <c r="H71" s="22"/>
      <c r="I71" s="22"/>
      <c r="J71" s="20"/>
      <c r="K71" s="20"/>
      <c r="L71" s="20"/>
      <c r="M71" s="20"/>
      <c r="N71" s="22"/>
      <c r="O71" s="22"/>
      <c r="P71" s="22"/>
      <c r="Q71" s="22"/>
      <c r="R71" s="22"/>
      <c r="S71" s="22"/>
      <c r="T71" s="22"/>
    </row>
    <row r="72" spans="2:20" ht="16.5">
      <c r="B72" s="81"/>
      <c r="C72" s="81"/>
      <c r="D72" s="81"/>
      <c r="E72" s="82"/>
      <c r="F72" s="22"/>
      <c r="G72" s="22"/>
      <c r="H72" s="22"/>
      <c r="I72" s="22"/>
      <c r="J72" s="20"/>
      <c r="K72" s="20"/>
      <c r="L72" s="20"/>
      <c r="M72" s="20"/>
      <c r="N72" s="22"/>
      <c r="O72" s="22"/>
      <c r="P72" s="22"/>
      <c r="Q72" s="22"/>
      <c r="R72" s="22"/>
      <c r="S72" s="22"/>
      <c r="T72" s="22"/>
    </row>
    <row r="73" spans="2:20" ht="16.5">
      <c r="B73" s="81"/>
      <c r="C73" s="81"/>
      <c r="D73" s="81"/>
      <c r="E73" s="82"/>
      <c r="F73" s="22"/>
      <c r="G73" s="22"/>
      <c r="H73" s="22"/>
      <c r="I73" s="22"/>
      <c r="J73" s="20"/>
      <c r="K73" s="20"/>
      <c r="L73" s="20"/>
      <c r="M73" s="20"/>
      <c r="N73" s="22"/>
      <c r="O73" s="22"/>
      <c r="P73" s="22"/>
      <c r="Q73" s="22"/>
      <c r="R73" s="22"/>
      <c r="S73" s="22"/>
      <c r="T73" s="22"/>
    </row>
    <row r="74" spans="2:20" ht="16.5">
      <c r="B74" s="81"/>
      <c r="C74" s="81"/>
      <c r="D74" s="81"/>
      <c r="E74" s="82"/>
      <c r="F74" s="22"/>
      <c r="G74" s="22"/>
      <c r="H74" s="22"/>
      <c r="I74" s="22"/>
      <c r="J74" s="20"/>
      <c r="K74" s="20"/>
      <c r="L74" s="20"/>
      <c r="M74" s="20"/>
      <c r="N74" s="22"/>
      <c r="O74" s="22"/>
      <c r="P74" s="22"/>
      <c r="Q74" s="22"/>
      <c r="R74" s="22"/>
      <c r="S74" s="22"/>
      <c r="T74" s="22"/>
    </row>
    <row r="75" spans="2:20" ht="16.5">
      <c r="B75" s="81"/>
      <c r="C75" s="81"/>
      <c r="D75" s="81"/>
      <c r="E75" s="82"/>
      <c r="F75" s="22"/>
      <c r="G75" s="22"/>
      <c r="H75" s="22"/>
      <c r="I75" s="22"/>
      <c r="J75" s="20"/>
      <c r="K75" s="20"/>
      <c r="L75" s="20"/>
      <c r="M75" s="20"/>
      <c r="N75" s="22"/>
      <c r="O75" s="22"/>
      <c r="P75" s="22"/>
      <c r="Q75" s="22"/>
      <c r="R75" s="22"/>
      <c r="S75" s="22"/>
      <c r="T75" s="22"/>
    </row>
    <row r="76" spans="2:20" ht="16.5">
      <c r="B76" s="81"/>
      <c r="C76" s="81"/>
      <c r="D76" s="81"/>
      <c r="E76" s="82"/>
      <c r="F76" s="22"/>
      <c r="G76" s="22"/>
      <c r="H76" s="22"/>
      <c r="I76" s="22"/>
      <c r="J76" s="20"/>
      <c r="K76" s="20"/>
      <c r="L76" s="20"/>
      <c r="M76" s="20"/>
      <c r="N76" s="22"/>
      <c r="O76" s="22"/>
      <c r="P76" s="22"/>
      <c r="Q76" s="22"/>
      <c r="R76" s="22"/>
      <c r="S76" s="22"/>
      <c r="T76" s="22"/>
    </row>
    <row r="77" spans="2:20" ht="16.5">
      <c r="B77" s="81"/>
      <c r="C77" s="81"/>
      <c r="D77" s="81"/>
      <c r="E77" s="82"/>
      <c r="F77" s="22"/>
      <c r="G77" s="22"/>
      <c r="H77" s="22"/>
      <c r="I77" s="22"/>
      <c r="J77" s="20"/>
      <c r="K77" s="20"/>
      <c r="L77" s="20"/>
      <c r="M77" s="20"/>
      <c r="N77" s="22"/>
      <c r="O77" s="22"/>
      <c r="P77" s="22"/>
      <c r="Q77" s="22"/>
      <c r="R77" s="22"/>
      <c r="S77" s="22"/>
      <c r="T77" s="22"/>
    </row>
    <row r="78" spans="2:20" ht="16.5">
      <c r="B78" s="81"/>
      <c r="C78" s="81"/>
      <c r="D78" s="81"/>
      <c r="E78" s="82"/>
      <c r="F78" s="22"/>
      <c r="G78" s="22"/>
      <c r="H78" s="22"/>
      <c r="I78" s="22"/>
      <c r="J78" s="20"/>
      <c r="K78" s="20"/>
      <c r="L78" s="20"/>
      <c r="M78" s="20"/>
      <c r="N78" s="22"/>
      <c r="O78" s="22"/>
      <c r="P78" s="22"/>
      <c r="Q78" s="22"/>
      <c r="R78" s="22"/>
      <c r="S78" s="22"/>
      <c r="T78" s="22"/>
    </row>
    <row r="79" spans="2:20" ht="16.5">
      <c r="B79" s="81"/>
      <c r="C79" s="81"/>
      <c r="D79" s="81"/>
      <c r="E79" s="82"/>
      <c r="F79" s="22"/>
      <c r="G79" s="22"/>
      <c r="H79" s="22"/>
      <c r="I79" s="22"/>
      <c r="J79" s="20"/>
      <c r="K79" s="20"/>
      <c r="L79" s="20"/>
      <c r="M79" s="20"/>
      <c r="N79" s="22"/>
      <c r="O79" s="22"/>
      <c r="P79" s="22"/>
      <c r="Q79" s="22"/>
      <c r="R79" s="22"/>
      <c r="S79" s="22"/>
      <c r="T79" s="22"/>
    </row>
    <row r="80" spans="2:20" ht="16.5">
      <c r="B80" s="81"/>
      <c r="C80" s="81"/>
      <c r="D80" s="81"/>
      <c r="E80" s="82"/>
      <c r="F80" s="22"/>
      <c r="G80" s="22"/>
      <c r="H80" s="22"/>
      <c r="I80" s="22"/>
      <c r="J80" s="20"/>
      <c r="K80" s="20"/>
      <c r="L80" s="20"/>
      <c r="M80" s="20"/>
      <c r="N80" s="22"/>
      <c r="O80" s="22"/>
      <c r="P80" s="22"/>
      <c r="Q80" s="22"/>
      <c r="R80" s="22"/>
      <c r="S80" s="22"/>
      <c r="T80" s="22"/>
    </row>
    <row r="81" spans="2:20" ht="16.5">
      <c r="B81" s="81"/>
      <c r="C81" s="81"/>
      <c r="D81" s="81"/>
      <c r="E81" s="82"/>
      <c r="F81" s="22"/>
      <c r="G81" s="22"/>
      <c r="H81" s="22"/>
      <c r="I81" s="22"/>
      <c r="J81" s="20"/>
      <c r="K81" s="20"/>
      <c r="L81" s="20"/>
      <c r="M81" s="20"/>
      <c r="N81" s="22"/>
      <c r="O81" s="22"/>
      <c r="P81" s="22"/>
      <c r="Q81" s="22"/>
      <c r="R81" s="22"/>
      <c r="S81" s="22"/>
      <c r="T81" s="22"/>
    </row>
    <row r="82" spans="2:20" ht="16.5">
      <c r="B82" s="81"/>
      <c r="C82" s="81"/>
      <c r="D82" s="81"/>
      <c r="E82" s="82"/>
      <c r="F82" s="22"/>
      <c r="G82" s="22"/>
      <c r="H82" s="22"/>
      <c r="I82" s="22"/>
      <c r="J82" s="20"/>
      <c r="K82" s="20"/>
      <c r="L82" s="20"/>
      <c r="M82" s="20"/>
      <c r="N82" s="22"/>
      <c r="O82" s="22"/>
      <c r="P82" s="22"/>
      <c r="Q82" s="22"/>
      <c r="R82" s="22"/>
      <c r="S82" s="22"/>
      <c r="T82" s="22"/>
    </row>
    <row r="83" spans="2:20" ht="16.5">
      <c r="B83" s="81"/>
      <c r="C83" s="81"/>
      <c r="D83" s="81"/>
      <c r="E83" s="82"/>
      <c r="F83" s="22"/>
      <c r="G83" s="22"/>
      <c r="H83" s="22"/>
      <c r="I83" s="22"/>
      <c r="J83" s="20"/>
      <c r="K83" s="20"/>
      <c r="L83" s="20"/>
      <c r="M83" s="20"/>
      <c r="N83" s="22"/>
      <c r="O83" s="22"/>
      <c r="P83" s="22"/>
      <c r="Q83" s="22"/>
      <c r="R83" s="22"/>
      <c r="S83" s="22"/>
      <c r="T83" s="22"/>
    </row>
    <row r="84" spans="2:20" ht="16.5">
      <c r="B84" s="81"/>
      <c r="C84" s="81"/>
      <c r="D84" s="81"/>
      <c r="E84" s="82"/>
      <c r="F84" s="22"/>
      <c r="G84" s="22"/>
      <c r="H84" s="22"/>
      <c r="I84" s="22"/>
      <c r="J84" s="20"/>
      <c r="K84" s="20"/>
      <c r="L84" s="20"/>
      <c r="M84" s="20"/>
      <c r="N84" s="22"/>
      <c r="O84" s="22"/>
      <c r="P84" s="22"/>
      <c r="Q84" s="22"/>
      <c r="R84" s="22"/>
      <c r="S84" s="22"/>
      <c r="T84" s="22"/>
    </row>
    <row r="85" spans="2:20" ht="16.5">
      <c r="B85" s="81"/>
      <c r="C85" s="81"/>
      <c r="D85" s="81"/>
      <c r="E85" s="82"/>
      <c r="F85" s="22"/>
      <c r="G85" s="22"/>
      <c r="H85" s="22"/>
      <c r="I85" s="22"/>
      <c r="J85" s="20"/>
      <c r="K85" s="20"/>
      <c r="L85" s="20"/>
      <c r="M85" s="20"/>
      <c r="N85" s="22"/>
      <c r="O85" s="22"/>
      <c r="P85" s="22"/>
      <c r="Q85" s="22"/>
      <c r="R85" s="22"/>
      <c r="S85" s="22"/>
      <c r="T85" s="22"/>
    </row>
    <row r="86" spans="2:20" ht="16.5">
      <c r="B86" s="81"/>
      <c r="C86" s="81"/>
      <c r="D86" s="81"/>
      <c r="E86" s="82"/>
      <c r="F86" s="22"/>
      <c r="G86" s="22"/>
      <c r="H86" s="22"/>
      <c r="I86" s="22"/>
      <c r="J86" s="20"/>
      <c r="K86" s="20"/>
      <c r="L86" s="20"/>
      <c r="M86" s="20"/>
      <c r="N86" s="22"/>
      <c r="O86" s="22"/>
      <c r="P86" s="22"/>
      <c r="Q86" s="22"/>
      <c r="R86" s="22"/>
      <c r="S86" s="22"/>
      <c r="T86" s="22"/>
    </row>
    <row r="87" spans="2:20" ht="16.5">
      <c r="B87" s="81"/>
      <c r="C87" s="81"/>
      <c r="D87" s="81"/>
      <c r="E87" s="82"/>
      <c r="F87" s="22"/>
      <c r="G87" s="22"/>
      <c r="H87" s="22"/>
      <c r="I87" s="22"/>
      <c r="J87" s="20"/>
      <c r="K87" s="20"/>
      <c r="L87" s="20"/>
      <c r="M87" s="20"/>
      <c r="N87" s="22"/>
      <c r="O87" s="22"/>
      <c r="P87" s="22"/>
      <c r="Q87" s="22"/>
      <c r="R87" s="22"/>
      <c r="S87" s="22"/>
      <c r="T87" s="22"/>
    </row>
    <row r="88" spans="2:20" ht="16.5">
      <c r="B88" s="81"/>
      <c r="C88" s="81"/>
      <c r="D88" s="81"/>
      <c r="E88" s="82"/>
      <c r="F88" s="22"/>
      <c r="G88" s="22"/>
      <c r="H88" s="22"/>
      <c r="I88" s="22"/>
      <c r="J88" s="20"/>
      <c r="K88" s="20"/>
      <c r="L88" s="20"/>
      <c r="M88" s="20"/>
      <c r="N88" s="22"/>
      <c r="O88" s="22"/>
      <c r="P88" s="22"/>
      <c r="Q88" s="22"/>
      <c r="R88" s="22"/>
      <c r="S88" s="22"/>
      <c r="T88" s="22"/>
    </row>
    <row r="89" spans="2:20" ht="16.5">
      <c r="B89" s="81"/>
      <c r="C89" s="81"/>
      <c r="D89" s="81"/>
      <c r="E89" s="82"/>
      <c r="F89" s="22"/>
      <c r="G89" s="22"/>
      <c r="H89" s="22"/>
      <c r="I89" s="22"/>
      <c r="J89" s="20"/>
      <c r="K89" s="20"/>
      <c r="L89" s="20"/>
      <c r="M89" s="20"/>
      <c r="N89" s="22"/>
      <c r="O89" s="22"/>
      <c r="P89" s="22"/>
      <c r="Q89" s="22"/>
      <c r="R89" s="22"/>
      <c r="S89" s="22"/>
      <c r="T89" s="22"/>
    </row>
    <row r="90" spans="2:20" ht="16.5">
      <c r="B90" s="81"/>
      <c r="C90" s="81"/>
      <c r="D90" s="81"/>
      <c r="E90" s="82"/>
      <c r="F90" s="22"/>
      <c r="G90" s="22"/>
      <c r="H90" s="22"/>
      <c r="I90" s="22"/>
      <c r="J90" s="20"/>
      <c r="K90" s="20"/>
      <c r="L90" s="20"/>
      <c r="M90" s="20"/>
      <c r="N90" s="22"/>
      <c r="O90" s="22"/>
      <c r="P90" s="22"/>
      <c r="Q90" s="22"/>
      <c r="R90" s="22"/>
      <c r="S90" s="22"/>
      <c r="T90" s="22"/>
    </row>
    <row r="91" spans="2:20" ht="16.5">
      <c r="B91" s="81"/>
      <c r="C91" s="81"/>
      <c r="D91" s="81"/>
      <c r="E91" s="82"/>
      <c r="F91" s="22"/>
      <c r="G91" s="22"/>
      <c r="H91" s="22"/>
      <c r="I91" s="22"/>
      <c r="J91" s="20"/>
      <c r="K91" s="20"/>
      <c r="L91" s="20"/>
      <c r="M91" s="20"/>
      <c r="N91" s="22"/>
      <c r="O91" s="22"/>
      <c r="P91" s="22"/>
      <c r="Q91" s="22"/>
      <c r="R91" s="22"/>
      <c r="S91" s="22"/>
      <c r="T91" s="22"/>
    </row>
    <row r="92" spans="2:20" ht="16.5">
      <c r="B92" s="81"/>
      <c r="C92" s="81"/>
      <c r="D92" s="81"/>
      <c r="E92" s="82"/>
      <c r="F92" s="22"/>
      <c r="G92" s="22"/>
      <c r="H92" s="22"/>
      <c r="I92" s="22"/>
      <c r="J92" s="20"/>
      <c r="K92" s="20"/>
      <c r="L92" s="20"/>
      <c r="M92" s="20"/>
      <c r="N92" s="22"/>
      <c r="O92" s="22"/>
      <c r="P92" s="22"/>
      <c r="Q92" s="22"/>
      <c r="R92" s="22"/>
      <c r="S92" s="22"/>
      <c r="T92" s="22"/>
    </row>
    <row r="93" spans="2:20" ht="16.5">
      <c r="B93" s="81"/>
      <c r="C93" s="81"/>
      <c r="D93" s="81"/>
      <c r="E93" s="82"/>
      <c r="F93" s="22"/>
      <c r="G93" s="22"/>
      <c r="H93" s="22"/>
      <c r="I93" s="22"/>
      <c r="J93" s="20"/>
      <c r="K93" s="20"/>
      <c r="L93" s="20"/>
      <c r="M93" s="20"/>
      <c r="N93" s="22"/>
      <c r="O93" s="22"/>
      <c r="P93" s="22"/>
      <c r="Q93" s="22"/>
      <c r="R93" s="22"/>
      <c r="S93" s="22"/>
      <c r="T93" s="22"/>
    </row>
    <row r="94" spans="2:20" ht="16.5">
      <c r="B94" s="81"/>
      <c r="C94" s="81"/>
      <c r="D94" s="81"/>
      <c r="E94" s="82"/>
      <c r="F94" s="22"/>
      <c r="G94" s="22"/>
      <c r="H94" s="22"/>
      <c r="I94" s="22"/>
      <c r="J94" s="20"/>
      <c r="K94" s="20"/>
      <c r="L94" s="20"/>
      <c r="M94" s="20"/>
      <c r="N94" s="22"/>
      <c r="O94" s="22"/>
      <c r="P94" s="22"/>
      <c r="Q94" s="22"/>
      <c r="R94" s="22"/>
      <c r="S94" s="22"/>
      <c r="T94" s="22"/>
    </row>
    <row r="95" spans="2:20" ht="16.5">
      <c r="B95" s="81"/>
      <c r="C95" s="81"/>
      <c r="D95" s="81"/>
      <c r="E95" s="82"/>
      <c r="F95" s="22"/>
      <c r="G95" s="22"/>
      <c r="H95" s="22"/>
      <c r="I95" s="22"/>
      <c r="J95" s="20"/>
      <c r="K95" s="20"/>
      <c r="L95" s="20"/>
      <c r="M95" s="20"/>
      <c r="N95" s="22"/>
      <c r="O95" s="22"/>
      <c r="P95" s="22"/>
      <c r="Q95" s="22"/>
      <c r="R95" s="22"/>
      <c r="S95" s="22"/>
      <c r="T95" s="22"/>
    </row>
    <row r="96" spans="2:20" ht="16.5">
      <c r="B96" s="81"/>
      <c r="C96" s="81"/>
      <c r="D96" s="81"/>
      <c r="E96" s="82"/>
      <c r="F96" s="22"/>
      <c r="G96" s="22"/>
      <c r="H96" s="22"/>
      <c r="I96" s="22"/>
      <c r="J96" s="20"/>
      <c r="K96" s="20"/>
      <c r="L96" s="20"/>
      <c r="M96" s="20"/>
      <c r="N96" s="22"/>
      <c r="O96" s="22"/>
      <c r="P96" s="22"/>
      <c r="Q96" s="22"/>
      <c r="R96" s="22"/>
      <c r="S96" s="22"/>
      <c r="T96" s="22"/>
    </row>
    <row r="97" spans="2:20" ht="16.5">
      <c r="B97" s="81"/>
      <c r="C97" s="81"/>
      <c r="D97" s="81"/>
      <c r="E97" s="82"/>
      <c r="F97" s="22"/>
      <c r="G97" s="22"/>
      <c r="H97" s="22"/>
      <c r="I97" s="22"/>
      <c r="J97" s="20"/>
      <c r="K97" s="20"/>
      <c r="L97" s="20"/>
      <c r="M97" s="20"/>
      <c r="N97" s="22"/>
      <c r="O97" s="22"/>
      <c r="P97" s="22"/>
      <c r="Q97" s="22"/>
      <c r="R97" s="22"/>
      <c r="S97" s="22"/>
      <c r="T97" s="22"/>
    </row>
    <row r="98" spans="2:20" ht="16.5">
      <c r="B98" s="81"/>
      <c r="C98" s="81"/>
      <c r="D98" s="81"/>
      <c r="E98" s="82"/>
      <c r="F98" s="22"/>
      <c r="G98" s="22"/>
      <c r="H98" s="22"/>
      <c r="I98" s="22"/>
      <c r="J98" s="20"/>
      <c r="K98" s="20"/>
      <c r="L98" s="20"/>
      <c r="M98" s="20"/>
      <c r="N98" s="22"/>
      <c r="O98" s="22"/>
      <c r="P98" s="22"/>
      <c r="Q98" s="22"/>
      <c r="R98" s="22"/>
      <c r="S98" s="22"/>
      <c r="T98" s="22"/>
    </row>
    <row r="99" spans="2:20" ht="16.5">
      <c r="B99" s="81"/>
      <c r="C99" s="81"/>
      <c r="D99" s="81"/>
      <c r="E99" s="82"/>
      <c r="F99" s="22"/>
      <c r="G99" s="22"/>
      <c r="H99" s="22"/>
      <c r="I99" s="22"/>
      <c r="J99" s="20"/>
      <c r="K99" s="20"/>
      <c r="L99" s="20"/>
      <c r="M99" s="20"/>
      <c r="N99" s="22"/>
      <c r="O99" s="22"/>
      <c r="P99" s="22"/>
      <c r="Q99" s="22"/>
      <c r="R99" s="22"/>
      <c r="S99" s="22"/>
      <c r="T99" s="22"/>
    </row>
    <row r="100" spans="2:20" ht="16.5">
      <c r="B100" s="81"/>
      <c r="C100" s="81"/>
      <c r="D100" s="81"/>
      <c r="E100" s="82"/>
      <c r="F100" s="22"/>
      <c r="G100" s="22"/>
      <c r="H100" s="22"/>
      <c r="I100" s="22"/>
      <c r="J100" s="20"/>
      <c r="K100" s="20"/>
      <c r="L100" s="20"/>
      <c r="M100" s="20"/>
      <c r="N100" s="22"/>
      <c r="O100" s="22"/>
      <c r="P100" s="22"/>
      <c r="Q100" s="22"/>
      <c r="R100" s="22"/>
      <c r="S100" s="22"/>
      <c r="T100" s="22"/>
    </row>
    <row r="101" spans="2:20" ht="16.5">
      <c r="B101" s="81"/>
      <c r="C101" s="81"/>
      <c r="D101" s="81"/>
      <c r="E101" s="82"/>
      <c r="F101" s="22"/>
      <c r="G101" s="22"/>
      <c r="H101" s="22"/>
      <c r="I101" s="22"/>
      <c r="J101" s="20"/>
      <c r="K101" s="20"/>
      <c r="L101" s="20"/>
      <c r="M101" s="20"/>
      <c r="N101" s="22"/>
      <c r="O101" s="22"/>
      <c r="P101" s="22"/>
      <c r="Q101" s="22"/>
      <c r="R101" s="22"/>
      <c r="S101" s="22"/>
      <c r="T101" s="22"/>
    </row>
    <row r="102" spans="2:20" ht="16.5">
      <c r="B102" s="81"/>
      <c r="C102" s="81"/>
      <c r="D102" s="81"/>
      <c r="E102" s="82"/>
      <c r="F102" s="22"/>
      <c r="G102" s="22"/>
      <c r="H102" s="22"/>
      <c r="I102" s="22"/>
      <c r="J102" s="20"/>
      <c r="K102" s="20"/>
      <c r="L102" s="20"/>
      <c r="M102" s="20"/>
      <c r="N102" s="22"/>
      <c r="O102" s="22"/>
      <c r="P102" s="22"/>
      <c r="Q102" s="22"/>
      <c r="R102" s="22"/>
      <c r="S102" s="22"/>
      <c r="T102" s="22"/>
    </row>
    <row r="103" spans="2:20" ht="16.5">
      <c r="B103" s="81"/>
      <c r="C103" s="81"/>
      <c r="D103" s="81"/>
      <c r="E103" s="82"/>
      <c r="F103" s="22"/>
      <c r="G103" s="22"/>
      <c r="H103" s="22"/>
      <c r="I103" s="22"/>
      <c r="J103" s="20"/>
      <c r="K103" s="20"/>
      <c r="L103" s="20"/>
      <c r="M103" s="20"/>
      <c r="N103" s="22"/>
      <c r="O103" s="22"/>
      <c r="P103" s="22"/>
      <c r="Q103" s="22"/>
      <c r="R103" s="22"/>
      <c r="S103" s="22"/>
      <c r="T103" s="22"/>
    </row>
    <row r="104" spans="2:20" ht="16.5">
      <c r="B104" s="81"/>
      <c r="C104" s="81"/>
      <c r="D104" s="81"/>
      <c r="E104" s="82"/>
      <c r="F104" s="22"/>
      <c r="G104" s="22"/>
      <c r="H104" s="22"/>
      <c r="I104" s="22"/>
      <c r="J104" s="20"/>
      <c r="K104" s="20"/>
      <c r="L104" s="20"/>
      <c r="M104" s="20"/>
      <c r="N104" s="22"/>
      <c r="O104" s="22"/>
      <c r="P104" s="22"/>
      <c r="Q104" s="22"/>
      <c r="R104" s="22"/>
      <c r="S104" s="22"/>
      <c r="T104" s="22"/>
    </row>
    <row r="105" spans="2:20" ht="16.5">
      <c r="B105" s="81"/>
      <c r="C105" s="81"/>
      <c r="D105" s="81"/>
      <c r="E105" s="82"/>
      <c r="F105" s="22"/>
      <c r="G105" s="22"/>
      <c r="H105" s="22"/>
      <c r="I105" s="22"/>
      <c r="J105" s="20"/>
      <c r="K105" s="20"/>
      <c r="L105" s="20"/>
      <c r="M105" s="20"/>
      <c r="N105" s="22"/>
      <c r="O105" s="22"/>
      <c r="P105" s="22"/>
      <c r="Q105" s="22"/>
      <c r="R105" s="22"/>
      <c r="S105" s="22"/>
      <c r="T105" s="22"/>
    </row>
    <row r="106" spans="2:20" ht="16.5">
      <c r="B106" s="81"/>
      <c r="C106" s="81"/>
      <c r="D106" s="81"/>
      <c r="E106" s="82"/>
      <c r="F106" s="22"/>
      <c r="G106" s="22"/>
      <c r="H106" s="22"/>
      <c r="I106" s="22"/>
      <c r="J106" s="20"/>
      <c r="K106" s="20"/>
      <c r="L106" s="20"/>
      <c r="M106" s="20"/>
      <c r="N106" s="22"/>
      <c r="O106" s="22"/>
      <c r="P106" s="22"/>
      <c r="Q106" s="22"/>
      <c r="R106" s="22"/>
      <c r="S106" s="22"/>
      <c r="T106" s="22"/>
    </row>
    <row r="107" spans="2:20" ht="16.5">
      <c r="B107" s="81"/>
      <c r="C107" s="81"/>
      <c r="D107" s="81"/>
      <c r="E107" s="82"/>
      <c r="F107" s="22"/>
      <c r="G107" s="22"/>
      <c r="H107" s="22"/>
      <c r="I107" s="22"/>
      <c r="J107" s="20"/>
      <c r="K107" s="20"/>
      <c r="L107" s="20"/>
      <c r="M107" s="20"/>
      <c r="N107" s="22"/>
      <c r="O107" s="22"/>
      <c r="P107" s="22"/>
      <c r="Q107" s="22"/>
      <c r="R107" s="22"/>
      <c r="S107" s="22"/>
      <c r="T107" s="22"/>
    </row>
    <row r="108" spans="2:20" ht="16.5">
      <c r="B108" s="81"/>
      <c r="C108" s="81"/>
      <c r="D108" s="81"/>
      <c r="E108" s="82"/>
      <c r="F108" s="22"/>
      <c r="G108" s="22"/>
      <c r="H108" s="22"/>
      <c r="I108" s="22"/>
      <c r="J108" s="20"/>
      <c r="K108" s="20"/>
      <c r="L108" s="20"/>
      <c r="M108" s="20"/>
      <c r="N108" s="22"/>
      <c r="O108" s="22"/>
      <c r="P108" s="22"/>
      <c r="Q108" s="22"/>
      <c r="R108" s="22"/>
      <c r="S108" s="22"/>
      <c r="T108" s="22"/>
    </row>
  </sheetData>
  <mergeCells count="19">
    <mergeCell ref="N5:N6"/>
    <mergeCell ref="H5:H6"/>
    <mergeCell ref="I5:I6"/>
    <mergeCell ref="J5:L5"/>
    <mergeCell ref="M5:M6"/>
    <mergeCell ref="D5:D6"/>
    <mergeCell ref="E5:E6"/>
    <mergeCell ref="F5:F6"/>
    <mergeCell ref="G5:G6"/>
    <mergeCell ref="B1:P1"/>
    <mergeCell ref="B2:P2"/>
    <mergeCell ref="G3:L3"/>
    <mergeCell ref="B4:E4"/>
    <mergeCell ref="F4:H4"/>
    <mergeCell ref="I4:N4"/>
    <mergeCell ref="O4:O6"/>
    <mergeCell ref="P4:P6"/>
    <mergeCell ref="B5:B6"/>
    <mergeCell ref="C5:C6"/>
  </mergeCells>
  <printOptions horizontalCentered="1"/>
  <pageMargins left="0.15748031496062992" right="0.15748031496062992" top="0.3937007874015748" bottom="0.3937007874015748" header="0.5118110236220472" footer="0.5118110236220472"/>
  <pageSetup blackAndWhite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9">
      <selection activeCell="I33" sqref="I33"/>
    </sheetView>
  </sheetViews>
  <sheetFormatPr defaultColWidth="9.00390625" defaultRowHeight="16.5"/>
  <cols>
    <col min="1" max="4" width="3.125" style="83" customWidth="1"/>
    <col min="5" max="5" width="17.375" style="84" customWidth="1"/>
    <col min="6" max="6" width="13.50390625" style="84" customWidth="1"/>
    <col min="7" max="7" width="11.875" style="119" customWidth="1"/>
    <col min="8" max="8" width="13.50390625" style="84" customWidth="1"/>
    <col min="9" max="9" width="12.50390625" style="84" customWidth="1"/>
    <col min="10" max="10" width="10.25390625" style="84" customWidth="1"/>
    <col min="11" max="11" width="5.375" style="84" customWidth="1"/>
    <col min="12" max="12" width="9.625" style="84" customWidth="1"/>
    <col min="13" max="13" width="6.75390625" style="84" customWidth="1"/>
    <col min="14" max="14" width="11.00390625" style="84" customWidth="1"/>
    <col min="15" max="15" width="10.375" style="84" customWidth="1"/>
    <col min="16" max="16" width="14.375" style="84" customWidth="1"/>
    <col min="17" max="17" width="12.00390625" style="84" customWidth="1"/>
    <col min="18" max="18" width="5.75390625" style="84" customWidth="1"/>
    <col min="19" max="19" width="4.375" style="84" customWidth="1"/>
    <col min="20" max="20" width="9.00390625" style="84" customWidth="1"/>
    <col min="21" max="21" width="11.25390625" style="84" bestFit="1" customWidth="1"/>
    <col min="22" max="16384" width="9.00390625" style="84" customWidth="1"/>
  </cols>
  <sheetData>
    <row r="1" spans="6:16" ht="29.25" customHeight="1">
      <c r="F1" s="147" t="s">
        <v>19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6:16" ht="21" customHeight="1">
      <c r="F2" s="148" t="s">
        <v>64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5:18" ht="21" customHeight="1">
      <c r="E3" s="84" t="s">
        <v>65</v>
      </c>
      <c r="F3" s="149" t="s">
        <v>21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R3" s="84" t="s">
        <v>3</v>
      </c>
    </row>
    <row r="4" spans="1:24" s="86" customFormat="1" ht="23.25" customHeight="1">
      <c r="A4" s="150" t="s">
        <v>22</v>
      </c>
      <c r="B4" s="151"/>
      <c r="C4" s="151"/>
      <c r="D4" s="151"/>
      <c r="E4" s="152"/>
      <c r="F4" s="150" t="s">
        <v>66</v>
      </c>
      <c r="G4" s="151"/>
      <c r="H4" s="152"/>
      <c r="I4" s="150" t="s">
        <v>67</v>
      </c>
      <c r="J4" s="151"/>
      <c r="K4" s="151"/>
      <c r="L4" s="151"/>
      <c r="M4" s="151"/>
      <c r="N4" s="151"/>
      <c r="O4" s="151"/>
      <c r="P4" s="151"/>
      <c r="Q4" s="153" t="s">
        <v>68</v>
      </c>
      <c r="R4" s="153" t="s">
        <v>69</v>
      </c>
      <c r="S4" s="156" t="s">
        <v>70</v>
      </c>
      <c r="T4" s="85"/>
      <c r="U4" s="85"/>
      <c r="V4" s="85"/>
      <c r="W4" s="85"/>
      <c r="X4" s="85"/>
    </row>
    <row r="5" spans="1:24" s="86" customFormat="1" ht="24.75" customHeight="1">
      <c r="A5" s="157" t="s">
        <v>27</v>
      </c>
      <c r="B5" s="159" t="s">
        <v>28</v>
      </c>
      <c r="C5" s="159" t="s">
        <v>29</v>
      </c>
      <c r="D5" s="159" t="s">
        <v>71</v>
      </c>
      <c r="E5" s="156" t="s">
        <v>72</v>
      </c>
      <c r="F5" s="153" t="s">
        <v>30</v>
      </c>
      <c r="G5" s="153" t="s">
        <v>73</v>
      </c>
      <c r="H5" s="153" t="s">
        <v>74</v>
      </c>
      <c r="I5" s="166" t="s">
        <v>32</v>
      </c>
      <c r="J5" s="150" t="s">
        <v>75</v>
      </c>
      <c r="K5" s="151"/>
      <c r="L5" s="152"/>
      <c r="M5" s="150" t="s">
        <v>34</v>
      </c>
      <c r="N5" s="151"/>
      <c r="O5" s="152"/>
      <c r="P5" s="161" t="s">
        <v>76</v>
      </c>
      <c r="Q5" s="154"/>
      <c r="R5" s="155"/>
      <c r="S5" s="154"/>
      <c r="T5" s="85"/>
      <c r="U5" s="85"/>
      <c r="V5" s="85"/>
      <c r="W5" s="85"/>
      <c r="X5" s="85"/>
    </row>
    <row r="6" spans="1:24" s="86" customFormat="1" ht="26.25" customHeight="1">
      <c r="A6" s="158"/>
      <c r="B6" s="160"/>
      <c r="C6" s="160"/>
      <c r="D6" s="160"/>
      <c r="E6" s="154"/>
      <c r="F6" s="154"/>
      <c r="G6" s="155"/>
      <c r="H6" s="154"/>
      <c r="I6" s="167"/>
      <c r="J6" s="87" t="s">
        <v>77</v>
      </c>
      <c r="K6" s="88" t="s">
        <v>78</v>
      </c>
      <c r="L6" s="89" t="s">
        <v>79</v>
      </c>
      <c r="M6" s="88" t="s">
        <v>77</v>
      </c>
      <c r="N6" s="88" t="s">
        <v>78</v>
      </c>
      <c r="O6" s="89" t="s">
        <v>79</v>
      </c>
      <c r="P6" s="162"/>
      <c r="Q6" s="154"/>
      <c r="R6" s="155"/>
      <c r="S6" s="154"/>
      <c r="T6" s="85"/>
      <c r="U6" s="85"/>
      <c r="V6" s="85"/>
      <c r="W6" s="85"/>
      <c r="X6" s="85"/>
    </row>
    <row r="7" spans="1:20" s="95" customFormat="1" ht="24.75" customHeight="1">
      <c r="A7" s="90" t="s">
        <v>80</v>
      </c>
      <c r="B7" s="90" t="s">
        <v>81</v>
      </c>
      <c r="C7" s="91"/>
      <c r="D7" s="91"/>
      <c r="E7" s="92" t="s">
        <v>19</v>
      </c>
      <c r="F7" s="93">
        <f aca="true" t="shared" si="0" ref="F7:Q7">+F8+F35+F40+F46</f>
        <v>8616535488</v>
      </c>
      <c r="G7" s="93">
        <f t="shared" si="0"/>
        <v>815212000</v>
      </c>
      <c r="H7" s="93">
        <f t="shared" si="0"/>
        <v>9431747488</v>
      </c>
      <c r="I7" s="93">
        <f t="shared" si="0"/>
        <v>9042909895</v>
      </c>
      <c r="J7" s="93">
        <f t="shared" si="0"/>
        <v>43155898</v>
      </c>
      <c r="K7" s="93">
        <f t="shared" si="0"/>
        <v>0</v>
      </c>
      <c r="L7" s="93">
        <f t="shared" si="0"/>
        <v>43155898</v>
      </c>
      <c r="M7" s="93">
        <f t="shared" si="0"/>
        <v>0</v>
      </c>
      <c r="N7" s="93">
        <f t="shared" si="0"/>
        <v>86437636</v>
      </c>
      <c r="O7" s="93">
        <f t="shared" si="0"/>
        <v>86437636</v>
      </c>
      <c r="P7" s="93">
        <f t="shared" si="0"/>
        <v>9172503429</v>
      </c>
      <c r="Q7" s="93">
        <f t="shared" si="0"/>
        <v>-259244059</v>
      </c>
      <c r="R7" s="93">
        <f>R9+R13+R25+R31+R41+R44+R46+R21+R17</f>
        <v>0</v>
      </c>
      <c r="S7" s="93">
        <f>S9+S13+S25+S31+S41+S44+S46+S21+S17</f>
        <v>0</v>
      </c>
      <c r="T7" s="94"/>
    </row>
    <row r="8" spans="1:20" s="95" customFormat="1" ht="24.75" customHeight="1">
      <c r="A8" s="90"/>
      <c r="B8" s="91"/>
      <c r="C8" s="91"/>
      <c r="D8" s="91"/>
      <c r="E8" s="96" t="s">
        <v>82</v>
      </c>
      <c r="F8" s="93">
        <f>SUM(F9,F13,F21,F25,F31,F17)</f>
        <v>6351425000</v>
      </c>
      <c r="G8" s="97">
        <f aca="true" t="shared" si="1" ref="G8:S8">SUM(G9,G13,G21,G25,G31,G17)</f>
        <v>811221000</v>
      </c>
      <c r="H8" s="93">
        <f t="shared" si="1"/>
        <v>7162646000</v>
      </c>
      <c r="I8" s="93">
        <f t="shared" si="1"/>
        <v>6801016145</v>
      </c>
      <c r="J8" s="93">
        <f t="shared" si="1"/>
        <v>37477541</v>
      </c>
      <c r="K8" s="93">
        <f t="shared" si="1"/>
        <v>0</v>
      </c>
      <c r="L8" s="93">
        <f t="shared" si="1"/>
        <v>37477541</v>
      </c>
      <c r="M8" s="93">
        <f t="shared" si="1"/>
        <v>0</v>
      </c>
      <c r="N8" s="93">
        <f t="shared" si="1"/>
        <v>82091906</v>
      </c>
      <c r="O8" s="93">
        <f t="shared" si="1"/>
        <v>82091906</v>
      </c>
      <c r="P8" s="93">
        <f t="shared" si="1"/>
        <v>6920585592</v>
      </c>
      <c r="Q8" s="93">
        <f t="shared" si="1"/>
        <v>-242060408</v>
      </c>
      <c r="R8" s="93">
        <f t="shared" si="1"/>
        <v>0</v>
      </c>
      <c r="S8" s="93">
        <f t="shared" si="1"/>
        <v>0</v>
      </c>
      <c r="T8" s="94"/>
    </row>
    <row r="9" spans="1:20" s="95" customFormat="1" ht="24.75" customHeight="1">
      <c r="A9" s="91"/>
      <c r="B9" s="90"/>
      <c r="C9" s="90" t="s">
        <v>83</v>
      </c>
      <c r="D9" s="90" t="s">
        <v>83</v>
      </c>
      <c r="E9" s="98" t="s">
        <v>84</v>
      </c>
      <c r="F9" s="99">
        <f>SUM(F10:F12)</f>
        <v>672587000</v>
      </c>
      <c r="G9" s="99">
        <f aca="true" t="shared" si="2" ref="G9:S9">SUM(G10:G12)</f>
        <v>4562000</v>
      </c>
      <c r="H9" s="99">
        <f t="shared" si="2"/>
        <v>677149000</v>
      </c>
      <c r="I9" s="99">
        <f t="shared" si="2"/>
        <v>530864365</v>
      </c>
      <c r="J9" s="100">
        <f t="shared" si="2"/>
        <v>35497541</v>
      </c>
      <c r="K9" s="100">
        <f t="shared" si="2"/>
        <v>0</v>
      </c>
      <c r="L9" s="100">
        <f t="shared" si="2"/>
        <v>35497541</v>
      </c>
      <c r="M9" s="100">
        <f t="shared" si="2"/>
        <v>0</v>
      </c>
      <c r="N9" s="100">
        <f t="shared" si="2"/>
        <v>46479632</v>
      </c>
      <c r="O9" s="100">
        <f t="shared" si="2"/>
        <v>46479632</v>
      </c>
      <c r="P9" s="100">
        <f t="shared" si="2"/>
        <v>612841538</v>
      </c>
      <c r="Q9" s="100">
        <f t="shared" si="2"/>
        <v>-64307462</v>
      </c>
      <c r="R9" s="100">
        <f t="shared" si="2"/>
        <v>0</v>
      </c>
      <c r="S9" s="100">
        <f t="shared" si="2"/>
        <v>0</v>
      </c>
      <c r="T9" s="94"/>
    </row>
    <row r="10" spans="1:20" s="95" customFormat="1" ht="24.75" customHeight="1">
      <c r="A10" s="91"/>
      <c r="B10" s="91"/>
      <c r="C10" s="91"/>
      <c r="D10" s="90"/>
      <c r="E10" s="101" t="s">
        <v>85</v>
      </c>
      <c r="F10" s="93">
        <v>31592000</v>
      </c>
      <c r="G10" s="93">
        <v>1190000</v>
      </c>
      <c r="H10" s="93">
        <f>SUM(F10:G10)</f>
        <v>32782000</v>
      </c>
      <c r="I10" s="93">
        <v>30442637</v>
      </c>
      <c r="J10" s="93"/>
      <c r="K10" s="93"/>
      <c r="L10" s="93">
        <f>SUM(J10:K10)</f>
        <v>0</v>
      </c>
      <c r="M10" s="93"/>
      <c r="N10" s="93">
        <v>675</v>
      </c>
      <c r="O10" s="93">
        <f>SUM(M10:N10)</f>
        <v>675</v>
      </c>
      <c r="P10" s="93">
        <f>I10+L10+O10</f>
        <v>30443312</v>
      </c>
      <c r="Q10" s="93">
        <f>P10-H10</f>
        <v>-2338688</v>
      </c>
      <c r="R10" s="93"/>
      <c r="S10" s="93"/>
      <c r="T10" s="94"/>
    </row>
    <row r="11" spans="1:20" s="95" customFormat="1" ht="24.75" customHeight="1">
      <c r="A11" s="91"/>
      <c r="B11" s="91"/>
      <c r="C11" s="91"/>
      <c r="D11" s="90"/>
      <c r="E11" s="101" t="s">
        <v>86</v>
      </c>
      <c r="F11" s="93">
        <v>30856000</v>
      </c>
      <c r="G11" s="93">
        <v>0</v>
      </c>
      <c r="H11" s="93">
        <f>SUM(F11:G11)</f>
        <v>30856000</v>
      </c>
      <c r="I11" s="93">
        <v>18723255</v>
      </c>
      <c r="J11" s="93">
        <v>260199</v>
      </c>
      <c r="K11" s="93"/>
      <c r="L11" s="93">
        <f>SUM(J11:K11)</f>
        <v>260199</v>
      </c>
      <c r="M11" s="93"/>
      <c r="N11" s="93">
        <v>0</v>
      </c>
      <c r="O11" s="93">
        <f>SUM(M11:N11)</f>
        <v>0</v>
      </c>
      <c r="P11" s="93">
        <f>I11+L11+O11</f>
        <v>18983454</v>
      </c>
      <c r="Q11" s="93">
        <f>P11-H11</f>
        <v>-11872546</v>
      </c>
      <c r="R11" s="93"/>
      <c r="S11" s="93"/>
      <c r="T11" s="94"/>
    </row>
    <row r="12" spans="1:20" s="95" customFormat="1" ht="24.75" customHeight="1">
      <c r="A12" s="91"/>
      <c r="B12" s="91"/>
      <c r="C12" s="91"/>
      <c r="D12" s="90"/>
      <c r="E12" s="101" t="s">
        <v>87</v>
      </c>
      <c r="F12" s="93">
        <v>610139000</v>
      </c>
      <c r="G12" s="93">
        <v>3372000</v>
      </c>
      <c r="H12" s="93">
        <f>SUM(F12:G12)</f>
        <v>613511000</v>
      </c>
      <c r="I12" s="93">
        <v>481698473</v>
      </c>
      <c r="J12" s="93">
        <v>35237342</v>
      </c>
      <c r="K12" s="93"/>
      <c r="L12" s="93">
        <f>SUM(J12:K12)</f>
        <v>35237342</v>
      </c>
      <c r="M12" s="93"/>
      <c r="N12" s="93">
        <v>46478957</v>
      </c>
      <c r="O12" s="93">
        <f>SUM(M12:N12)</f>
        <v>46478957</v>
      </c>
      <c r="P12" s="93">
        <f>I12+L12+O12</f>
        <v>563414772</v>
      </c>
      <c r="Q12" s="93">
        <f>P12-H12</f>
        <v>-50096228</v>
      </c>
      <c r="R12" s="93"/>
      <c r="S12" s="93"/>
      <c r="T12" s="94"/>
    </row>
    <row r="13" spans="1:20" s="95" customFormat="1" ht="24.75" customHeight="1">
      <c r="A13" s="91"/>
      <c r="B13" s="90"/>
      <c r="C13" s="90" t="s">
        <v>83</v>
      </c>
      <c r="D13" s="90" t="s">
        <v>80</v>
      </c>
      <c r="E13" s="98" t="s">
        <v>88</v>
      </c>
      <c r="F13" s="99">
        <f>SUM(F14:F16)</f>
        <v>254294000</v>
      </c>
      <c r="G13" s="99">
        <f aca="true" t="shared" si="3" ref="G13:S13">SUM(G14:G16)</f>
        <v>0</v>
      </c>
      <c r="H13" s="99">
        <f t="shared" si="3"/>
        <v>254294000</v>
      </c>
      <c r="I13" s="99">
        <f t="shared" si="3"/>
        <v>163084238</v>
      </c>
      <c r="J13" s="100">
        <f t="shared" si="3"/>
        <v>1980000</v>
      </c>
      <c r="K13" s="100">
        <f t="shared" si="3"/>
        <v>0</v>
      </c>
      <c r="L13" s="100">
        <f t="shared" si="3"/>
        <v>1980000</v>
      </c>
      <c r="M13" s="100">
        <f t="shared" si="3"/>
        <v>0</v>
      </c>
      <c r="N13" s="100">
        <f t="shared" si="3"/>
        <v>35456353</v>
      </c>
      <c r="O13" s="100">
        <f t="shared" si="3"/>
        <v>35456353</v>
      </c>
      <c r="P13" s="100">
        <f t="shared" si="3"/>
        <v>200520591</v>
      </c>
      <c r="Q13" s="100">
        <f t="shared" si="3"/>
        <v>-53773409</v>
      </c>
      <c r="R13" s="100">
        <f t="shared" si="3"/>
        <v>0</v>
      </c>
      <c r="S13" s="100">
        <f t="shared" si="3"/>
        <v>0</v>
      </c>
      <c r="T13" s="94"/>
    </row>
    <row r="14" spans="1:20" s="95" customFormat="1" ht="24.75" customHeight="1">
      <c r="A14" s="91"/>
      <c r="B14" s="91"/>
      <c r="C14" s="91"/>
      <c r="D14" s="90"/>
      <c r="E14" s="101" t="s">
        <v>85</v>
      </c>
      <c r="F14" s="93">
        <v>0</v>
      </c>
      <c r="G14" s="93">
        <v>0</v>
      </c>
      <c r="H14" s="93">
        <f>SUM(F14:G14)</f>
        <v>0</v>
      </c>
      <c r="I14" s="93">
        <v>0</v>
      </c>
      <c r="J14" s="93"/>
      <c r="K14" s="93"/>
      <c r="L14" s="93"/>
      <c r="M14" s="93"/>
      <c r="N14" s="93"/>
      <c r="O14" s="93"/>
      <c r="P14" s="93">
        <f>I14+L14+O14</f>
        <v>0</v>
      </c>
      <c r="Q14" s="93">
        <f>P14-H14</f>
        <v>0</v>
      </c>
      <c r="R14" s="93"/>
      <c r="S14" s="93"/>
      <c r="T14" s="94"/>
    </row>
    <row r="15" spans="1:20" s="95" customFormat="1" ht="24.75" customHeight="1">
      <c r="A15" s="91"/>
      <c r="B15" s="91"/>
      <c r="C15" s="91"/>
      <c r="D15" s="90"/>
      <c r="E15" s="101" t="s">
        <v>86</v>
      </c>
      <c r="F15" s="93">
        <v>127000</v>
      </c>
      <c r="G15" s="93">
        <v>0</v>
      </c>
      <c r="H15" s="93">
        <f>SUM(F15:G15)</f>
        <v>127000</v>
      </c>
      <c r="I15" s="93">
        <v>121603</v>
      </c>
      <c r="J15" s="93"/>
      <c r="K15" s="93"/>
      <c r="L15" s="93"/>
      <c r="M15" s="93"/>
      <c r="N15" s="93"/>
      <c r="O15" s="93"/>
      <c r="P15" s="93">
        <f>I15+L15+O15</f>
        <v>121603</v>
      </c>
      <c r="Q15" s="93">
        <f>P15-H15</f>
        <v>-5397</v>
      </c>
      <c r="R15" s="93"/>
      <c r="S15" s="93"/>
      <c r="T15" s="94"/>
    </row>
    <row r="16" spans="1:20" s="95" customFormat="1" ht="24.75" customHeight="1">
      <c r="A16" s="91"/>
      <c r="B16" s="91"/>
      <c r="C16" s="91"/>
      <c r="D16" s="90"/>
      <c r="E16" s="101" t="s">
        <v>87</v>
      </c>
      <c r="F16" s="93">
        <v>254167000</v>
      </c>
      <c r="G16" s="93">
        <v>0</v>
      </c>
      <c r="H16" s="93">
        <f>SUM(F16:G16)</f>
        <v>254167000</v>
      </c>
      <c r="I16" s="93">
        <v>162962635</v>
      </c>
      <c r="J16" s="93">
        <v>1980000</v>
      </c>
      <c r="K16" s="93"/>
      <c r="L16" s="93">
        <f>SUM(J16:K16)</f>
        <v>1980000</v>
      </c>
      <c r="M16" s="93"/>
      <c r="N16" s="93">
        <v>35456353</v>
      </c>
      <c r="O16" s="93">
        <f>SUM(M16:N16)</f>
        <v>35456353</v>
      </c>
      <c r="P16" s="93">
        <f>I16+L16+O16</f>
        <v>200398988</v>
      </c>
      <c r="Q16" s="93">
        <f>P16-H16</f>
        <v>-53768012</v>
      </c>
      <c r="R16" s="93"/>
      <c r="S16" s="93"/>
      <c r="T16" s="94"/>
    </row>
    <row r="17" spans="1:20" s="95" customFormat="1" ht="24.75" customHeight="1">
      <c r="A17" s="91"/>
      <c r="B17" s="91"/>
      <c r="C17" s="90" t="s">
        <v>89</v>
      </c>
      <c r="D17" s="90" t="s">
        <v>83</v>
      </c>
      <c r="E17" s="98" t="s">
        <v>90</v>
      </c>
      <c r="F17" s="99">
        <f aca="true" t="shared" si="4" ref="F17:Q17">SUM(F18:F20)</f>
        <v>17346000</v>
      </c>
      <c r="G17" s="99">
        <f t="shared" si="4"/>
        <v>0</v>
      </c>
      <c r="H17" s="99">
        <f t="shared" si="4"/>
        <v>17346000</v>
      </c>
      <c r="I17" s="99">
        <f t="shared" si="4"/>
        <v>10855541</v>
      </c>
      <c r="J17" s="100">
        <f t="shared" si="4"/>
        <v>0</v>
      </c>
      <c r="K17" s="100">
        <f t="shared" si="4"/>
        <v>0</v>
      </c>
      <c r="L17" s="100">
        <f t="shared" si="4"/>
        <v>0</v>
      </c>
      <c r="M17" s="100">
        <f t="shared" si="4"/>
        <v>0</v>
      </c>
      <c r="N17" s="100">
        <f t="shared" si="4"/>
        <v>155921</v>
      </c>
      <c r="O17" s="100">
        <f t="shared" si="4"/>
        <v>155921</v>
      </c>
      <c r="P17" s="100">
        <f t="shared" si="4"/>
        <v>11011462</v>
      </c>
      <c r="Q17" s="100">
        <f t="shared" si="4"/>
        <v>-6334538</v>
      </c>
      <c r="R17" s="100"/>
      <c r="S17" s="100"/>
      <c r="T17" s="94"/>
    </row>
    <row r="18" spans="1:20" s="95" customFormat="1" ht="24.75" customHeight="1">
      <c r="A18" s="91"/>
      <c r="B18" s="91"/>
      <c r="C18" s="91"/>
      <c r="D18" s="90"/>
      <c r="E18" s="101" t="s">
        <v>85</v>
      </c>
      <c r="F18" s="93">
        <v>4205000</v>
      </c>
      <c r="G18" s="93"/>
      <c r="H18" s="93">
        <f>SUM(F18:G18)</f>
        <v>4205000</v>
      </c>
      <c r="I18" s="93">
        <v>4029673</v>
      </c>
      <c r="J18" s="93"/>
      <c r="K18" s="93"/>
      <c r="L18" s="93">
        <f aca="true" t="shared" si="5" ref="L18:L24">SUM(J18:K18)</f>
        <v>0</v>
      </c>
      <c r="M18" s="93"/>
      <c r="N18" s="93">
        <v>0</v>
      </c>
      <c r="O18" s="93">
        <f aca="true" t="shared" si="6" ref="O18:O24">SUM(M18:N18)</f>
        <v>0</v>
      </c>
      <c r="P18" s="93">
        <f>I18+L18+O18</f>
        <v>4029673</v>
      </c>
      <c r="Q18" s="93">
        <f>P18-H18</f>
        <v>-175327</v>
      </c>
      <c r="R18" s="93"/>
      <c r="S18" s="93"/>
      <c r="T18" s="94"/>
    </row>
    <row r="19" spans="1:20" s="95" customFormat="1" ht="24.75" customHeight="1">
      <c r="A19" s="91"/>
      <c r="B19" s="91"/>
      <c r="C19" s="91"/>
      <c r="D19" s="90"/>
      <c r="E19" s="101" t="s">
        <v>86</v>
      </c>
      <c r="F19" s="93">
        <v>5431000</v>
      </c>
      <c r="G19" s="93"/>
      <c r="H19" s="93">
        <f>SUM(F19:G19)</f>
        <v>5431000</v>
      </c>
      <c r="I19" s="93">
        <v>3164041</v>
      </c>
      <c r="J19" s="93"/>
      <c r="K19" s="93"/>
      <c r="L19" s="93">
        <f t="shared" si="5"/>
        <v>0</v>
      </c>
      <c r="M19" s="93"/>
      <c r="N19" s="93">
        <v>155921</v>
      </c>
      <c r="O19" s="93">
        <f t="shared" si="6"/>
        <v>155921</v>
      </c>
      <c r="P19" s="93">
        <f>I19+L19+O19</f>
        <v>3319962</v>
      </c>
      <c r="Q19" s="93">
        <f>P19-H19</f>
        <v>-2111038</v>
      </c>
      <c r="R19" s="93"/>
      <c r="S19" s="93"/>
      <c r="T19" s="94"/>
    </row>
    <row r="20" spans="1:20" s="95" customFormat="1" ht="24.75" customHeight="1">
      <c r="A20" s="91"/>
      <c r="B20" s="91"/>
      <c r="C20" s="91"/>
      <c r="D20" s="90"/>
      <c r="E20" s="101" t="s">
        <v>87</v>
      </c>
      <c r="F20" s="93">
        <v>7710000</v>
      </c>
      <c r="G20" s="93">
        <v>0</v>
      </c>
      <c r="H20" s="93">
        <f>SUM(F20:G20)</f>
        <v>7710000</v>
      </c>
      <c r="I20" s="93">
        <v>3661827</v>
      </c>
      <c r="J20" s="93"/>
      <c r="K20" s="93"/>
      <c r="L20" s="93">
        <f t="shared" si="5"/>
        <v>0</v>
      </c>
      <c r="M20" s="93"/>
      <c r="N20" s="93">
        <v>0</v>
      </c>
      <c r="O20" s="93">
        <f t="shared" si="6"/>
        <v>0</v>
      </c>
      <c r="P20" s="93">
        <f>I20+L20+O20</f>
        <v>3661827</v>
      </c>
      <c r="Q20" s="93">
        <f>P20-H20</f>
        <v>-4048173</v>
      </c>
      <c r="R20" s="93"/>
      <c r="S20" s="93"/>
      <c r="T20" s="94"/>
    </row>
    <row r="21" spans="1:20" s="95" customFormat="1" ht="24.75" customHeight="1">
      <c r="A21" s="91"/>
      <c r="B21" s="90"/>
      <c r="C21" s="90" t="s">
        <v>80</v>
      </c>
      <c r="D21" s="91"/>
      <c r="E21" s="98" t="s">
        <v>91</v>
      </c>
      <c r="F21" s="99">
        <f aca="true" t="shared" si="7" ref="F21:S21">SUM(F22:F24)</f>
        <v>267769000</v>
      </c>
      <c r="G21" s="99">
        <f t="shared" si="7"/>
        <v>38406000</v>
      </c>
      <c r="H21" s="99">
        <f t="shared" si="7"/>
        <v>306175000</v>
      </c>
      <c r="I21" s="99">
        <f t="shared" si="7"/>
        <v>298290005</v>
      </c>
      <c r="J21" s="100">
        <f t="shared" si="7"/>
        <v>0</v>
      </c>
      <c r="K21" s="100">
        <f t="shared" si="7"/>
        <v>0</v>
      </c>
      <c r="L21" s="100">
        <f t="shared" si="5"/>
        <v>0</v>
      </c>
      <c r="M21" s="100">
        <f t="shared" si="7"/>
        <v>0</v>
      </c>
      <c r="N21" s="100">
        <f t="shared" si="7"/>
        <v>0</v>
      </c>
      <c r="O21" s="100">
        <f t="shared" si="6"/>
        <v>0</v>
      </c>
      <c r="P21" s="100">
        <f t="shared" si="7"/>
        <v>298290005</v>
      </c>
      <c r="Q21" s="100">
        <f t="shared" si="7"/>
        <v>-7884995</v>
      </c>
      <c r="R21" s="100">
        <f t="shared" si="7"/>
        <v>0</v>
      </c>
      <c r="S21" s="100">
        <f t="shared" si="7"/>
        <v>0</v>
      </c>
      <c r="T21" s="94"/>
    </row>
    <row r="22" spans="1:20" s="95" customFormat="1" ht="24" customHeight="1">
      <c r="A22" s="91"/>
      <c r="B22" s="91"/>
      <c r="C22" s="91"/>
      <c r="D22" s="90"/>
      <c r="E22" s="101" t="s">
        <v>85</v>
      </c>
      <c r="F22" s="93">
        <v>246179000</v>
      </c>
      <c r="G22" s="93">
        <v>38406000</v>
      </c>
      <c r="H22" s="93">
        <f>SUM(F22:G22)</f>
        <v>284585000</v>
      </c>
      <c r="I22" s="93">
        <v>278274492</v>
      </c>
      <c r="J22" s="93"/>
      <c r="K22" s="93"/>
      <c r="L22" s="93">
        <f t="shared" si="5"/>
        <v>0</v>
      </c>
      <c r="M22" s="93"/>
      <c r="N22" s="93"/>
      <c r="O22" s="93">
        <f t="shared" si="6"/>
        <v>0</v>
      </c>
      <c r="P22" s="93">
        <f>I22+L22+O22</f>
        <v>278274492</v>
      </c>
      <c r="Q22" s="93">
        <f>P22-H22</f>
        <v>-6310508</v>
      </c>
      <c r="R22" s="93"/>
      <c r="S22" s="93"/>
      <c r="T22" s="94"/>
    </row>
    <row r="23" spans="1:20" s="95" customFormat="1" ht="24.75" customHeight="1">
      <c r="A23" s="91"/>
      <c r="B23" s="91"/>
      <c r="C23" s="91"/>
      <c r="D23" s="90"/>
      <c r="E23" s="101" t="s">
        <v>86</v>
      </c>
      <c r="F23" s="93">
        <v>20522000</v>
      </c>
      <c r="G23" s="93"/>
      <c r="H23" s="93">
        <f>SUM(F23:G23)</f>
        <v>20522000</v>
      </c>
      <c r="I23" s="93">
        <v>18995513</v>
      </c>
      <c r="J23" s="93"/>
      <c r="K23" s="93"/>
      <c r="L23" s="93">
        <f t="shared" si="5"/>
        <v>0</v>
      </c>
      <c r="M23" s="93"/>
      <c r="N23" s="93"/>
      <c r="O23" s="93">
        <f t="shared" si="6"/>
        <v>0</v>
      </c>
      <c r="P23" s="93">
        <f>I23+L23+O23</f>
        <v>18995513</v>
      </c>
      <c r="Q23" s="93">
        <f>P23-H23</f>
        <v>-1526487</v>
      </c>
      <c r="R23" s="93"/>
      <c r="S23" s="93"/>
      <c r="T23" s="94"/>
    </row>
    <row r="24" spans="1:20" s="95" customFormat="1" ht="24.75" customHeight="1">
      <c r="A24" s="91"/>
      <c r="B24" s="91"/>
      <c r="C24" s="91"/>
      <c r="D24" s="90"/>
      <c r="E24" s="101" t="s">
        <v>87</v>
      </c>
      <c r="F24" s="93">
        <v>1068000</v>
      </c>
      <c r="G24" s="93"/>
      <c r="H24" s="93">
        <f>SUM(F24:G24)</f>
        <v>1068000</v>
      </c>
      <c r="I24" s="93">
        <v>1020000</v>
      </c>
      <c r="J24" s="93"/>
      <c r="K24" s="93"/>
      <c r="L24" s="93">
        <f t="shared" si="5"/>
        <v>0</v>
      </c>
      <c r="M24" s="93"/>
      <c r="N24" s="93"/>
      <c r="O24" s="93">
        <f t="shared" si="6"/>
        <v>0</v>
      </c>
      <c r="P24" s="93">
        <f>I24+L24+O24</f>
        <v>1020000</v>
      </c>
      <c r="Q24" s="93">
        <f>P24-H24</f>
        <v>-48000</v>
      </c>
      <c r="R24" s="93"/>
      <c r="S24" s="93"/>
      <c r="T24" s="94"/>
    </row>
    <row r="25" spans="1:20" s="95" customFormat="1" ht="24.75" customHeight="1">
      <c r="A25" s="91"/>
      <c r="B25" s="102"/>
      <c r="C25" s="90" t="s">
        <v>92</v>
      </c>
      <c r="D25" s="91"/>
      <c r="E25" s="98" t="s">
        <v>93</v>
      </c>
      <c r="F25" s="99">
        <f>SUM(F26:F30)</f>
        <v>1488750000</v>
      </c>
      <c r="G25" s="99">
        <f aca="true" t="shared" si="8" ref="G25:S25">SUM(G26:G30)</f>
        <v>169848000</v>
      </c>
      <c r="H25" s="99">
        <f t="shared" si="8"/>
        <v>1658598000</v>
      </c>
      <c r="I25" s="99">
        <f t="shared" si="8"/>
        <v>1632478147</v>
      </c>
      <c r="J25" s="100">
        <f t="shared" si="8"/>
        <v>0</v>
      </c>
      <c r="K25" s="100">
        <f t="shared" si="8"/>
        <v>0</v>
      </c>
      <c r="L25" s="100">
        <f t="shared" si="8"/>
        <v>0</v>
      </c>
      <c r="M25" s="100">
        <f t="shared" si="8"/>
        <v>0</v>
      </c>
      <c r="N25" s="100">
        <f t="shared" si="8"/>
        <v>0</v>
      </c>
      <c r="O25" s="100">
        <f t="shared" si="8"/>
        <v>0</v>
      </c>
      <c r="P25" s="100">
        <f t="shared" si="8"/>
        <v>1632478147</v>
      </c>
      <c r="Q25" s="100">
        <f t="shared" si="8"/>
        <v>-26119853</v>
      </c>
      <c r="R25" s="100">
        <f t="shared" si="8"/>
        <v>0</v>
      </c>
      <c r="S25" s="100">
        <f t="shared" si="8"/>
        <v>0</v>
      </c>
      <c r="T25" s="94"/>
    </row>
    <row r="26" spans="1:20" s="95" customFormat="1" ht="24" customHeight="1">
      <c r="A26" s="91"/>
      <c r="B26" s="91"/>
      <c r="C26" s="91"/>
      <c r="D26" s="90"/>
      <c r="E26" s="101" t="s">
        <v>85</v>
      </c>
      <c r="F26" s="93">
        <v>1435850000</v>
      </c>
      <c r="G26" s="93">
        <v>169825000</v>
      </c>
      <c r="H26" s="93">
        <f>SUM(F26:G26)</f>
        <v>1605675000</v>
      </c>
      <c r="I26" s="93">
        <v>1581228813</v>
      </c>
      <c r="J26" s="93"/>
      <c r="K26" s="93"/>
      <c r="L26" s="93"/>
      <c r="M26" s="93"/>
      <c r="N26" s="93"/>
      <c r="O26" s="93"/>
      <c r="P26" s="93">
        <f>I26+L26+O26</f>
        <v>1581228813</v>
      </c>
      <c r="Q26" s="93">
        <f>P26-H26</f>
        <v>-24446187</v>
      </c>
      <c r="R26" s="93"/>
      <c r="S26" s="93"/>
      <c r="T26" s="94"/>
    </row>
    <row r="27" spans="1:20" s="95" customFormat="1" ht="24.75" customHeight="1" hidden="1">
      <c r="A27" s="91"/>
      <c r="B27" s="91"/>
      <c r="C27" s="91"/>
      <c r="D27" s="90"/>
      <c r="E27" s="101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</row>
    <row r="28" spans="1:20" s="95" customFormat="1" ht="24.75" customHeight="1" hidden="1">
      <c r="A28" s="91"/>
      <c r="B28" s="91"/>
      <c r="C28" s="91"/>
      <c r="D28" s="90"/>
      <c r="E28" s="101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</row>
    <row r="29" spans="1:20" s="95" customFormat="1" ht="24.75" customHeight="1">
      <c r="A29" s="91"/>
      <c r="B29" s="91"/>
      <c r="C29" s="91"/>
      <c r="D29" s="90"/>
      <c r="E29" s="101" t="s">
        <v>86</v>
      </c>
      <c r="F29" s="93">
        <v>47290000</v>
      </c>
      <c r="G29" s="103">
        <v>9000</v>
      </c>
      <c r="H29" s="93">
        <f>SUM(F29:G29)</f>
        <v>47299000</v>
      </c>
      <c r="I29" s="93">
        <v>45909334</v>
      </c>
      <c r="J29" s="93"/>
      <c r="K29" s="93"/>
      <c r="L29" s="93"/>
      <c r="M29" s="93"/>
      <c r="N29" s="93"/>
      <c r="O29" s="93"/>
      <c r="P29" s="93">
        <f>I29+L29+O29</f>
        <v>45909334</v>
      </c>
      <c r="Q29" s="93">
        <f>P29-H29</f>
        <v>-1389666</v>
      </c>
      <c r="R29" s="93"/>
      <c r="S29" s="93"/>
      <c r="T29" s="94"/>
    </row>
    <row r="30" spans="1:20" s="95" customFormat="1" ht="24.75" customHeight="1">
      <c r="A30" s="91"/>
      <c r="B30" s="91"/>
      <c r="C30" s="91"/>
      <c r="D30" s="90"/>
      <c r="E30" s="101" t="s">
        <v>87</v>
      </c>
      <c r="F30" s="93">
        <v>5610000</v>
      </c>
      <c r="G30" s="93">
        <v>14000</v>
      </c>
      <c r="H30" s="93">
        <f>SUM(F30:G30)</f>
        <v>5624000</v>
      </c>
      <c r="I30" s="93">
        <v>5340000</v>
      </c>
      <c r="J30" s="93"/>
      <c r="K30" s="93"/>
      <c r="L30" s="93"/>
      <c r="M30" s="93"/>
      <c r="N30" s="93"/>
      <c r="O30" s="93"/>
      <c r="P30" s="93">
        <f>I30+L30+O30</f>
        <v>5340000</v>
      </c>
      <c r="Q30" s="93">
        <f>P30-H30</f>
        <v>-284000</v>
      </c>
      <c r="R30" s="93"/>
      <c r="S30" s="93"/>
      <c r="T30" s="94"/>
    </row>
    <row r="31" spans="1:20" s="95" customFormat="1" ht="24.75" customHeight="1">
      <c r="A31" s="91"/>
      <c r="B31" s="90"/>
      <c r="C31" s="90" t="s">
        <v>94</v>
      </c>
      <c r="D31" s="91"/>
      <c r="E31" s="98" t="s">
        <v>95</v>
      </c>
      <c r="F31" s="99">
        <f>SUM(F32:F34)</f>
        <v>3650679000</v>
      </c>
      <c r="G31" s="99">
        <f aca="true" t="shared" si="9" ref="G31:S31">SUM(G32:G34)</f>
        <v>598405000</v>
      </c>
      <c r="H31" s="99">
        <f t="shared" si="9"/>
        <v>4249084000</v>
      </c>
      <c r="I31" s="99">
        <f t="shared" si="9"/>
        <v>4165443849</v>
      </c>
      <c r="J31" s="100">
        <f t="shared" si="9"/>
        <v>0</v>
      </c>
      <c r="K31" s="100">
        <f t="shared" si="9"/>
        <v>0</v>
      </c>
      <c r="L31" s="100">
        <f t="shared" si="9"/>
        <v>0</v>
      </c>
      <c r="M31" s="100">
        <f t="shared" si="9"/>
        <v>0</v>
      </c>
      <c r="N31" s="100">
        <f t="shared" si="9"/>
        <v>0</v>
      </c>
      <c r="O31" s="100">
        <f t="shared" si="9"/>
        <v>0</v>
      </c>
      <c r="P31" s="100">
        <f t="shared" si="9"/>
        <v>4165443849</v>
      </c>
      <c r="Q31" s="100">
        <f t="shared" si="9"/>
        <v>-83640151</v>
      </c>
      <c r="R31" s="100">
        <f t="shared" si="9"/>
        <v>0</v>
      </c>
      <c r="S31" s="100">
        <f t="shared" si="9"/>
        <v>0</v>
      </c>
      <c r="T31" s="94"/>
    </row>
    <row r="32" spans="1:20" s="95" customFormat="1" ht="24.75" customHeight="1">
      <c r="A32" s="91"/>
      <c r="B32" s="91"/>
      <c r="C32" s="91"/>
      <c r="D32" s="90"/>
      <c r="E32" s="101" t="s">
        <v>85</v>
      </c>
      <c r="F32" s="93">
        <v>3544231000</v>
      </c>
      <c r="G32" s="93">
        <v>598405000</v>
      </c>
      <c r="H32" s="93">
        <f>SUM(F32:G32)</f>
        <v>4142636000</v>
      </c>
      <c r="I32" s="93">
        <f>4069735897-42250-28760</f>
        <v>4069664887</v>
      </c>
      <c r="J32" s="93"/>
      <c r="K32" s="93"/>
      <c r="L32" s="93"/>
      <c r="M32" s="93"/>
      <c r="N32" s="93"/>
      <c r="O32" s="93"/>
      <c r="P32" s="93">
        <f>I32+L32+O32</f>
        <v>4069664887</v>
      </c>
      <c r="Q32" s="93">
        <f aca="true" t="shared" si="10" ref="Q32:Q39">P32-H32</f>
        <v>-72971113</v>
      </c>
      <c r="R32" s="93"/>
      <c r="S32" s="93"/>
      <c r="T32" s="94"/>
    </row>
    <row r="33" spans="1:20" s="95" customFormat="1" ht="24.75" customHeight="1">
      <c r="A33" s="91"/>
      <c r="B33" s="91"/>
      <c r="C33" s="91"/>
      <c r="D33" s="90"/>
      <c r="E33" s="101" t="s">
        <v>86</v>
      </c>
      <c r="F33" s="93">
        <v>90926000</v>
      </c>
      <c r="G33" s="93">
        <v>0</v>
      </c>
      <c r="H33" s="93">
        <f>SUM(F33:G33)</f>
        <v>90926000</v>
      </c>
      <c r="I33" s="93">
        <v>83648962</v>
      </c>
      <c r="J33" s="93"/>
      <c r="K33" s="93"/>
      <c r="L33" s="93"/>
      <c r="M33" s="93"/>
      <c r="N33" s="93"/>
      <c r="O33" s="93"/>
      <c r="P33" s="93">
        <f>I33+L33+O33</f>
        <v>83648962</v>
      </c>
      <c r="Q33" s="93">
        <f t="shared" si="10"/>
        <v>-7277038</v>
      </c>
      <c r="R33" s="93"/>
      <c r="S33" s="93"/>
      <c r="T33" s="94"/>
    </row>
    <row r="34" spans="1:20" s="95" customFormat="1" ht="24.75" customHeight="1">
      <c r="A34" s="91"/>
      <c r="B34" s="91"/>
      <c r="C34" s="91"/>
      <c r="D34" s="90"/>
      <c r="E34" s="101" t="s">
        <v>87</v>
      </c>
      <c r="F34" s="93">
        <v>15522000</v>
      </c>
      <c r="G34" s="93">
        <v>0</v>
      </c>
      <c r="H34" s="93">
        <f>SUM(F34:G34)</f>
        <v>15522000</v>
      </c>
      <c r="I34" s="93">
        <v>12130000</v>
      </c>
      <c r="J34" s="93"/>
      <c r="K34" s="93"/>
      <c r="L34" s="93"/>
      <c r="M34" s="93"/>
      <c r="N34" s="93"/>
      <c r="O34" s="93"/>
      <c r="P34" s="93">
        <f>I34+L34+O34</f>
        <v>12130000</v>
      </c>
      <c r="Q34" s="93">
        <f t="shared" si="10"/>
        <v>-3392000</v>
      </c>
      <c r="R34" s="93"/>
      <c r="S34" s="93"/>
      <c r="T34" s="94"/>
    </row>
    <row r="35" spans="1:20" s="95" customFormat="1" ht="24.75" customHeight="1">
      <c r="A35" s="91"/>
      <c r="B35" s="91"/>
      <c r="C35" s="91"/>
      <c r="D35" s="90"/>
      <c r="E35" s="104" t="s">
        <v>96</v>
      </c>
      <c r="F35" s="93">
        <f aca="true" t="shared" si="11" ref="F35:P35">+F36</f>
        <v>54437000</v>
      </c>
      <c r="G35" s="93">
        <f t="shared" si="11"/>
        <v>3991000</v>
      </c>
      <c r="H35" s="93">
        <f t="shared" si="11"/>
        <v>58428000</v>
      </c>
      <c r="I35" s="93">
        <f t="shared" si="11"/>
        <v>31220262</v>
      </c>
      <c r="J35" s="93">
        <f t="shared" si="11"/>
        <v>5678357</v>
      </c>
      <c r="K35" s="93">
        <f t="shared" si="11"/>
        <v>0</v>
      </c>
      <c r="L35" s="93">
        <f t="shared" si="11"/>
        <v>5678357</v>
      </c>
      <c r="M35" s="93">
        <f t="shared" si="11"/>
        <v>0</v>
      </c>
      <c r="N35" s="93">
        <f t="shared" si="11"/>
        <v>4345730</v>
      </c>
      <c r="O35" s="93">
        <f t="shared" si="11"/>
        <v>4345730</v>
      </c>
      <c r="P35" s="93">
        <f t="shared" si="11"/>
        <v>41244349</v>
      </c>
      <c r="Q35" s="93">
        <f t="shared" si="10"/>
        <v>-17183651</v>
      </c>
      <c r="R35" s="93"/>
      <c r="S35" s="93"/>
      <c r="T35" s="94"/>
    </row>
    <row r="36" spans="1:20" s="95" customFormat="1" ht="24.75" customHeight="1">
      <c r="A36" s="91"/>
      <c r="B36" s="91"/>
      <c r="C36" s="90" t="s">
        <v>97</v>
      </c>
      <c r="D36" s="90" t="s">
        <v>83</v>
      </c>
      <c r="E36" s="98" t="s">
        <v>98</v>
      </c>
      <c r="F36" s="99">
        <f aca="true" t="shared" si="12" ref="F36:P36">SUM(F37:F39)</f>
        <v>54437000</v>
      </c>
      <c r="G36" s="99">
        <f t="shared" si="12"/>
        <v>3991000</v>
      </c>
      <c r="H36" s="99">
        <f t="shared" si="12"/>
        <v>58428000</v>
      </c>
      <c r="I36" s="99">
        <f t="shared" si="12"/>
        <v>31220262</v>
      </c>
      <c r="J36" s="100">
        <f t="shared" si="12"/>
        <v>5678357</v>
      </c>
      <c r="K36" s="100">
        <f t="shared" si="12"/>
        <v>0</v>
      </c>
      <c r="L36" s="100">
        <f t="shared" si="12"/>
        <v>5678357</v>
      </c>
      <c r="M36" s="100">
        <f t="shared" si="12"/>
        <v>0</v>
      </c>
      <c r="N36" s="100">
        <f t="shared" si="12"/>
        <v>4345730</v>
      </c>
      <c r="O36" s="100">
        <f t="shared" si="12"/>
        <v>4345730</v>
      </c>
      <c r="P36" s="100">
        <f t="shared" si="12"/>
        <v>41244349</v>
      </c>
      <c r="Q36" s="100">
        <f t="shared" si="10"/>
        <v>-17183651</v>
      </c>
      <c r="R36" s="100"/>
      <c r="S36" s="100"/>
      <c r="T36" s="94"/>
    </row>
    <row r="37" spans="1:20" s="95" customFormat="1" ht="24.75" customHeight="1">
      <c r="A37" s="91"/>
      <c r="B37" s="91"/>
      <c r="C37" s="91"/>
      <c r="D37" s="90"/>
      <c r="E37" s="101" t="s">
        <v>85</v>
      </c>
      <c r="F37" s="93">
        <v>0</v>
      </c>
      <c r="G37" s="93">
        <v>0</v>
      </c>
      <c r="H37" s="93">
        <f>+F37+G37</f>
        <v>0</v>
      </c>
      <c r="I37" s="93">
        <v>0</v>
      </c>
      <c r="J37" s="93">
        <v>0</v>
      </c>
      <c r="K37" s="93"/>
      <c r="L37" s="93">
        <f>+J37+K37</f>
        <v>0</v>
      </c>
      <c r="M37" s="93">
        <v>0</v>
      </c>
      <c r="N37" s="93">
        <v>0</v>
      </c>
      <c r="O37" s="93">
        <f>+M37+N37</f>
        <v>0</v>
      </c>
      <c r="P37" s="93">
        <f>+I37+L37+O37</f>
        <v>0</v>
      </c>
      <c r="Q37" s="93">
        <f t="shared" si="10"/>
        <v>0</v>
      </c>
      <c r="R37" s="93"/>
      <c r="S37" s="93"/>
      <c r="T37" s="94"/>
    </row>
    <row r="38" spans="1:20" s="95" customFormat="1" ht="24.75" customHeight="1">
      <c r="A38" s="91"/>
      <c r="B38" s="91"/>
      <c r="C38" s="91"/>
      <c r="D38" s="90"/>
      <c r="E38" s="101" t="s">
        <v>86</v>
      </c>
      <c r="F38" s="93">
        <v>535000</v>
      </c>
      <c r="G38" s="93">
        <v>0</v>
      </c>
      <c r="H38" s="93">
        <f>+F38+G38</f>
        <v>535000</v>
      </c>
      <c r="I38" s="93">
        <v>518064</v>
      </c>
      <c r="J38" s="93">
        <v>0</v>
      </c>
      <c r="K38" s="93"/>
      <c r="L38" s="93">
        <f>+J38+K38</f>
        <v>0</v>
      </c>
      <c r="M38" s="93">
        <v>0</v>
      </c>
      <c r="N38" s="93">
        <v>0</v>
      </c>
      <c r="O38" s="93">
        <f>+M38+N38</f>
        <v>0</v>
      </c>
      <c r="P38" s="93">
        <f>+I38+L38+O38</f>
        <v>518064</v>
      </c>
      <c r="Q38" s="93">
        <f t="shared" si="10"/>
        <v>-16936</v>
      </c>
      <c r="R38" s="93"/>
      <c r="S38" s="93"/>
      <c r="T38" s="94"/>
    </row>
    <row r="39" spans="1:20" s="95" customFormat="1" ht="24.75" customHeight="1">
      <c r="A39" s="91"/>
      <c r="B39" s="91"/>
      <c r="C39" s="91"/>
      <c r="D39" s="90"/>
      <c r="E39" s="101" t="s">
        <v>87</v>
      </c>
      <c r="F39" s="93">
        <v>53902000</v>
      </c>
      <c r="G39" s="93">
        <v>3991000</v>
      </c>
      <c r="H39" s="93">
        <f>+F39+G39</f>
        <v>57893000</v>
      </c>
      <c r="I39" s="93">
        <v>30702198</v>
      </c>
      <c r="J39" s="93">
        <v>5678357</v>
      </c>
      <c r="K39" s="93"/>
      <c r="L39" s="93">
        <f>+J39+K39</f>
        <v>5678357</v>
      </c>
      <c r="M39" s="93">
        <v>0</v>
      </c>
      <c r="N39" s="93">
        <v>4345730</v>
      </c>
      <c r="O39" s="93">
        <f>+M39+N39</f>
        <v>4345730</v>
      </c>
      <c r="P39" s="93">
        <f>+I39+L39+O39</f>
        <v>40726285</v>
      </c>
      <c r="Q39" s="93">
        <f t="shared" si="10"/>
        <v>-17166715</v>
      </c>
      <c r="R39" s="93"/>
      <c r="S39" s="93"/>
      <c r="T39" s="94"/>
    </row>
    <row r="40" spans="1:20" s="95" customFormat="1" ht="24.75" customHeight="1">
      <c r="A40" s="91"/>
      <c r="B40" s="91"/>
      <c r="C40" s="91"/>
      <c r="D40" s="90"/>
      <c r="E40" s="104" t="s">
        <v>99</v>
      </c>
      <c r="F40" s="100">
        <f aca="true" t="shared" si="13" ref="F40:Q40">SUM(F41,F44)</f>
        <v>2126985708</v>
      </c>
      <c r="G40" s="100">
        <f t="shared" si="13"/>
        <v>0</v>
      </c>
      <c r="H40" s="100">
        <f t="shared" si="13"/>
        <v>2126985708</v>
      </c>
      <c r="I40" s="100">
        <f>SUM(I41,I44)</f>
        <v>2126985708</v>
      </c>
      <c r="J40" s="93">
        <f t="shared" si="13"/>
        <v>0</v>
      </c>
      <c r="K40" s="93">
        <f t="shared" si="13"/>
        <v>0</v>
      </c>
      <c r="L40" s="93">
        <f t="shared" si="13"/>
        <v>0</v>
      </c>
      <c r="M40" s="93">
        <f t="shared" si="13"/>
        <v>0</v>
      </c>
      <c r="N40" s="93">
        <f t="shared" si="13"/>
        <v>0</v>
      </c>
      <c r="O40" s="93">
        <f t="shared" si="13"/>
        <v>0</v>
      </c>
      <c r="P40" s="93">
        <f t="shared" si="13"/>
        <v>2126985708</v>
      </c>
      <c r="Q40" s="93">
        <f t="shared" si="13"/>
        <v>0</v>
      </c>
      <c r="R40" s="93"/>
      <c r="S40" s="93"/>
      <c r="T40" s="94"/>
    </row>
    <row r="41" spans="1:20" s="95" customFormat="1" ht="24.75" customHeight="1">
      <c r="A41" s="105"/>
      <c r="B41" s="105"/>
      <c r="C41" s="105" t="s">
        <v>100</v>
      </c>
      <c r="D41" s="106"/>
      <c r="E41" s="107" t="s">
        <v>101</v>
      </c>
      <c r="F41" s="100">
        <f>SUM(F42:F43)</f>
        <v>2117371065</v>
      </c>
      <c r="G41" s="100">
        <f aca="true" t="shared" si="14" ref="G41:S41">SUM(G42:G42)</f>
        <v>0</v>
      </c>
      <c r="H41" s="100">
        <f>SUM(H42:H43)</f>
        <v>2117371065</v>
      </c>
      <c r="I41" s="100">
        <f>SUM(I42:I43)</f>
        <v>2117371065</v>
      </c>
      <c r="J41" s="93">
        <f t="shared" si="14"/>
        <v>0</v>
      </c>
      <c r="K41" s="93">
        <f t="shared" si="14"/>
        <v>0</v>
      </c>
      <c r="L41" s="93">
        <f t="shared" si="14"/>
        <v>0</v>
      </c>
      <c r="M41" s="93">
        <f t="shared" si="14"/>
        <v>0</v>
      </c>
      <c r="N41" s="93">
        <f t="shared" si="14"/>
        <v>0</v>
      </c>
      <c r="O41" s="93">
        <f t="shared" si="14"/>
        <v>0</v>
      </c>
      <c r="P41" s="93">
        <f>SUM(P42:P43)</f>
        <v>2117371065</v>
      </c>
      <c r="Q41" s="93">
        <f t="shared" si="14"/>
        <v>0</v>
      </c>
      <c r="R41" s="93">
        <f t="shared" si="14"/>
        <v>0</v>
      </c>
      <c r="S41" s="93">
        <f t="shared" si="14"/>
        <v>0</v>
      </c>
      <c r="T41" s="94"/>
    </row>
    <row r="42" spans="1:20" s="95" customFormat="1" ht="24.75" customHeight="1">
      <c r="A42" s="91"/>
      <c r="B42" s="91"/>
      <c r="C42" s="91"/>
      <c r="D42" s="90"/>
      <c r="E42" s="101" t="s">
        <v>85</v>
      </c>
      <c r="F42" s="108">
        <f>39640793+516281782+605636102</f>
        <v>1161558677</v>
      </c>
      <c r="G42" s="93"/>
      <c r="H42" s="93">
        <f>SUM(F42:G42)</f>
        <v>1161558677</v>
      </c>
      <c r="I42" s="93">
        <f>H42</f>
        <v>1161558677</v>
      </c>
      <c r="J42" s="93"/>
      <c r="K42" s="93"/>
      <c r="L42" s="93"/>
      <c r="M42" s="93"/>
      <c r="N42" s="93"/>
      <c r="O42" s="93"/>
      <c r="P42" s="93">
        <f>I42+L42+O42</f>
        <v>1161558677</v>
      </c>
      <c r="Q42" s="93"/>
      <c r="R42" s="93"/>
      <c r="S42" s="93"/>
      <c r="T42" s="94"/>
    </row>
    <row r="43" spans="1:20" s="95" customFormat="1" ht="24.75" customHeight="1">
      <c r="A43" s="91"/>
      <c r="B43" s="91"/>
      <c r="C43" s="91"/>
      <c r="D43" s="90"/>
      <c r="E43" s="101" t="s">
        <v>87</v>
      </c>
      <c r="F43" s="108">
        <v>955812388</v>
      </c>
      <c r="G43" s="93"/>
      <c r="H43" s="93">
        <f>SUM(F43:G43)</f>
        <v>955812388</v>
      </c>
      <c r="I43" s="93">
        <f>H43</f>
        <v>955812388</v>
      </c>
      <c r="J43" s="93"/>
      <c r="K43" s="93"/>
      <c r="L43" s="93"/>
      <c r="M43" s="93"/>
      <c r="N43" s="93"/>
      <c r="O43" s="93"/>
      <c r="P43" s="93">
        <f>I43+L43+O43</f>
        <v>955812388</v>
      </c>
      <c r="Q43" s="93"/>
      <c r="R43" s="93"/>
      <c r="S43" s="93"/>
      <c r="T43" s="94"/>
    </row>
    <row r="44" spans="1:20" s="95" customFormat="1" ht="24.75" customHeight="1">
      <c r="A44" s="106"/>
      <c r="B44" s="105"/>
      <c r="C44" s="105" t="s">
        <v>102</v>
      </c>
      <c r="D44" s="106"/>
      <c r="E44" s="107" t="s">
        <v>103</v>
      </c>
      <c r="F44" s="93">
        <f>F45</f>
        <v>9614643</v>
      </c>
      <c r="G44" s="93">
        <f aca="true" t="shared" si="15" ref="G44:S44">G45</f>
        <v>0</v>
      </c>
      <c r="H44" s="93">
        <f t="shared" si="15"/>
        <v>9614643</v>
      </c>
      <c r="I44" s="93">
        <f t="shared" si="15"/>
        <v>9614643</v>
      </c>
      <c r="J44" s="93">
        <f t="shared" si="15"/>
        <v>0</v>
      </c>
      <c r="K44" s="93">
        <f t="shared" si="15"/>
        <v>0</v>
      </c>
      <c r="L44" s="93">
        <f t="shared" si="15"/>
        <v>0</v>
      </c>
      <c r="M44" s="93">
        <f t="shared" si="15"/>
        <v>0</v>
      </c>
      <c r="N44" s="93">
        <f t="shared" si="15"/>
        <v>0</v>
      </c>
      <c r="O44" s="93">
        <f t="shared" si="15"/>
        <v>0</v>
      </c>
      <c r="P44" s="93">
        <f t="shared" si="15"/>
        <v>9614643</v>
      </c>
      <c r="Q44" s="93">
        <f t="shared" si="15"/>
        <v>0</v>
      </c>
      <c r="R44" s="93">
        <f t="shared" si="15"/>
        <v>0</v>
      </c>
      <c r="S44" s="93">
        <f t="shared" si="15"/>
        <v>0</v>
      </c>
      <c r="T44" s="94"/>
    </row>
    <row r="45" spans="1:20" s="95" customFormat="1" ht="24.75" customHeight="1">
      <c r="A45" s="91"/>
      <c r="B45" s="91"/>
      <c r="C45" s="91"/>
      <c r="D45" s="90"/>
      <c r="E45" s="101" t="s">
        <v>85</v>
      </c>
      <c r="F45" s="108">
        <f>218221+3102223+6294199</f>
        <v>9614643</v>
      </c>
      <c r="G45" s="93"/>
      <c r="H45" s="93">
        <f>SUM(F45:G45)</f>
        <v>9614643</v>
      </c>
      <c r="I45" s="93">
        <f>H45</f>
        <v>9614643</v>
      </c>
      <c r="J45" s="93"/>
      <c r="K45" s="93"/>
      <c r="L45" s="93"/>
      <c r="M45" s="93"/>
      <c r="N45" s="93"/>
      <c r="O45" s="93"/>
      <c r="P45" s="93">
        <f>I45+L45+O45</f>
        <v>9614643</v>
      </c>
      <c r="Q45" s="93">
        <f>P45-H45</f>
        <v>0</v>
      </c>
      <c r="R45" s="93"/>
      <c r="S45" s="93"/>
      <c r="T45" s="94"/>
    </row>
    <row r="46" spans="1:20" s="95" customFormat="1" ht="24.75" customHeight="1">
      <c r="A46" s="91"/>
      <c r="B46" s="91"/>
      <c r="C46" s="91"/>
      <c r="D46" s="90"/>
      <c r="E46" s="104" t="s">
        <v>104</v>
      </c>
      <c r="F46" s="93">
        <f>SUM(F48+F49)</f>
        <v>83687780</v>
      </c>
      <c r="G46" s="93">
        <f>SUM(G48+G49)</f>
        <v>0</v>
      </c>
      <c r="H46" s="93">
        <f aca="true" t="shared" si="16" ref="H46:S46">SUM(H48+H49)</f>
        <v>83687780</v>
      </c>
      <c r="I46" s="93">
        <f t="shared" si="16"/>
        <v>83687780</v>
      </c>
      <c r="J46" s="93">
        <f t="shared" si="16"/>
        <v>0</v>
      </c>
      <c r="K46" s="93">
        <f t="shared" si="16"/>
        <v>0</v>
      </c>
      <c r="L46" s="93">
        <f t="shared" si="16"/>
        <v>0</v>
      </c>
      <c r="M46" s="93">
        <f t="shared" si="16"/>
        <v>0</v>
      </c>
      <c r="N46" s="93">
        <f t="shared" si="16"/>
        <v>0</v>
      </c>
      <c r="O46" s="93">
        <f t="shared" si="16"/>
        <v>0</v>
      </c>
      <c r="P46" s="93">
        <f t="shared" si="16"/>
        <v>83687780</v>
      </c>
      <c r="Q46" s="93">
        <f t="shared" si="16"/>
        <v>0</v>
      </c>
      <c r="R46" s="93">
        <f t="shared" si="16"/>
        <v>0</v>
      </c>
      <c r="S46" s="93">
        <f t="shared" si="16"/>
        <v>0</v>
      </c>
      <c r="T46" s="94"/>
    </row>
    <row r="47" spans="1:20" s="111" customFormat="1" ht="24.75" customHeight="1">
      <c r="A47" s="109" t="s">
        <v>105</v>
      </c>
      <c r="B47" s="109" t="s">
        <v>81</v>
      </c>
      <c r="C47" s="109" t="s">
        <v>83</v>
      </c>
      <c r="D47" s="109" t="s">
        <v>83</v>
      </c>
      <c r="E47" s="107" t="s">
        <v>106</v>
      </c>
      <c r="F47" s="108">
        <f>F48</f>
        <v>513075</v>
      </c>
      <c r="G47" s="108">
        <f aca="true" t="shared" si="17" ref="G47:S49">G48</f>
        <v>0</v>
      </c>
      <c r="H47" s="108">
        <f t="shared" si="17"/>
        <v>513075</v>
      </c>
      <c r="I47" s="108">
        <f t="shared" si="17"/>
        <v>513075</v>
      </c>
      <c r="J47" s="108">
        <f t="shared" si="17"/>
        <v>0</v>
      </c>
      <c r="K47" s="108">
        <f t="shared" si="17"/>
        <v>0</v>
      </c>
      <c r="L47" s="108">
        <f t="shared" si="17"/>
        <v>0</v>
      </c>
      <c r="M47" s="108">
        <f t="shared" si="17"/>
        <v>0</v>
      </c>
      <c r="N47" s="108">
        <f t="shared" si="17"/>
        <v>0</v>
      </c>
      <c r="O47" s="108">
        <f t="shared" si="17"/>
        <v>0</v>
      </c>
      <c r="P47" s="108">
        <f t="shared" si="17"/>
        <v>513075</v>
      </c>
      <c r="Q47" s="108">
        <f t="shared" si="17"/>
        <v>0</v>
      </c>
      <c r="R47" s="108">
        <f t="shared" si="17"/>
        <v>0</v>
      </c>
      <c r="S47" s="108">
        <f t="shared" si="17"/>
        <v>0</v>
      </c>
      <c r="T47" s="110"/>
    </row>
    <row r="48" spans="1:20" s="111" customFormat="1" ht="24.75" customHeight="1">
      <c r="A48" s="112" t="s">
        <v>107</v>
      </c>
      <c r="B48" s="112"/>
      <c r="C48" s="112"/>
      <c r="D48" s="109"/>
      <c r="E48" s="113" t="s">
        <v>85</v>
      </c>
      <c r="F48" s="108">
        <v>513075</v>
      </c>
      <c r="G48" s="108">
        <v>0</v>
      </c>
      <c r="H48" s="108">
        <f>SUM(F48:G48)</f>
        <v>513075</v>
      </c>
      <c r="I48" s="108">
        <f>H48</f>
        <v>513075</v>
      </c>
      <c r="J48" s="108"/>
      <c r="K48" s="108"/>
      <c r="L48" s="108"/>
      <c r="M48" s="108"/>
      <c r="N48" s="108"/>
      <c r="O48" s="108"/>
      <c r="P48" s="108">
        <f>I48+L48+O48</f>
        <v>513075</v>
      </c>
      <c r="Q48" s="108">
        <f>P48-H48</f>
        <v>0</v>
      </c>
      <c r="R48" s="108"/>
      <c r="S48" s="108"/>
      <c r="T48" s="110"/>
    </row>
    <row r="49" spans="1:20" s="95" customFormat="1" ht="24.75" customHeight="1">
      <c r="A49" s="90"/>
      <c r="B49" s="90"/>
      <c r="C49" s="90"/>
      <c r="D49" s="90" t="s">
        <v>80</v>
      </c>
      <c r="E49" s="107" t="s">
        <v>108</v>
      </c>
      <c r="F49" s="93">
        <f>F50</f>
        <v>83174705</v>
      </c>
      <c r="G49" s="93">
        <f t="shared" si="17"/>
        <v>0</v>
      </c>
      <c r="H49" s="93">
        <f t="shared" si="17"/>
        <v>83174705</v>
      </c>
      <c r="I49" s="93">
        <f t="shared" si="17"/>
        <v>83174705</v>
      </c>
      <c r="J49" s="93">
        <f t="shared" si="17"/>
        <v>0</v>
      </c>
      <c r="K49" s="93">
        <f t="shared" si="17"/>
        <v>0</v>
      </c>
      <c r="L49" s="93">
        <f t="shared" si="17"/>
        <v>0</v>
      </c>
      <c r="M49" s="93">
        <f t="shared" si="17"/>
        <v>0</v>
      </c>
      <c r="N49" s="93">
        <f t="shared" si="17"/>
        <v>0</v>
      </c>
      <c r="O49" s="93">
        <f t="shared" si="17"/>
        <v>0</v>
      </c>
      <c r="P49" s="93">
        <f t="shared" si="17"/>
        <v>83174705</v>
      </c>
      <c r="Q49" s="93">
        <f t="shared" si="17"/>
        <v>0</v>
      </c>
      <c r="R49" s="93">
        <f t="shared" si="17"/>
        <v>0</v>
      </c>
      <c r="S49" s="93">
        <f t="shared" si="17"/>
        <v>0</v>
      </c>
      <c r="T49" s="94"/>
    </row>
    <row r="50" spans="1:20" s="95" customFormat="1" ht="24.75" customHeight="1">
      <c r="A50" s="91" t="s">
        <v>107</v>
      </c>
      <c r="B50" s="91"/>
      <c r="C50" s="91"/>
      <c r="D50" s="90"/>
      <c r="E50" s="101" t="s">
        <v>85</v>
      </c>
      <c r="F50" s="108">
        <f>4069670+22594684+56510351</f>
        <v>83174705</v>
      </c>
      <c r="G50" s="93">
        <v>0</v>
      </c>
      <c r="H50" s="93">
        <f>SUM(F50:G50)</f>
        <v>83174705</v>
      </c>
      <c r="I50" s="93">
        <f>H50</f>
        <v>83174705</v>
      </c>
      <c r="J50" s="93"/>
      <c r="K50" s="93"/>
      <c r="L50" s="93"/>
      <c r="M50" s="93"/>
      <c r="N50" s="93"/>
      <c r="O50" s="93"/>
      <c r="P50" s="93">
        <f>I50+L50+O50</f>
        <v>83174705</v>
      </c>
      <c r="Q50" s="93">
        <f>P50-H50</f>
        <v>0</v>
      </c>
      <c r="R50" s="93"/>
      <c r="S50" s="93"/>
      <c r="T50" s="94"/>
    </row>
    <row r="51" spans="1:20" s="95" customFormat="1" ht="24.75" customHeight="1">
      <c r="A51" s="91"/>
      <c r="B51" s="91"/>
      <c r="C51" s="91"/>
      <c r="D51" s="91"/>
      <c r="E51" s="114" t="s">
        <v>109</v>
      </c>
      <c r="F51" s="93">
        <f>F7</f>
        <v>8616535488</v>
      </c>
      <c r="G51" s="93">
        <f aca="true" t="shared" si="18" ref="G51:S51">G7</f>
        <v>815212000</v>
      </c>
      <c r="H51" s="93">
        <f t="shared" si="18"/>
        <v>9431747488</v>
      </c>
      <c r="I51" s="93">
        <f t="shared" si="18"/>
        <v>9042909895</v>
      </c>
      <c r="J51" s="93">
        <f t="shared" si="18"/>
        <v>43155898</v>
      </c>
      <c r="K51" s="93">
        <f t="shared" si="18"/>
        <v>0</v>
      </c>
      <c r="L51" s="93">
        <f t="shared" si="18"/>
        <v>43155898</v>
      </c>
      <c r="M51" s="93">
        <f t="shared" si="18"/>
        <v>0</v>
      </c>
      <c r="N51" s="93">
        <f t="shared" si="18"/>
        <v>86437636</v>
      </c>
      <c r="O51" s="93">
        <f t="shared" si="18"/>
        <v>86437636</v>
      </c>
      <c r="P51" s="93">
        <f t="shared" si="18"/>
        <v>9172503429</v>
      </c>
      <c r="Q51" s="93">
        <f t="shared" si="18"/>
        <v>-259244059</v>
      </c>
      <c r="R51" s="93">
        <f t="shared" si="18"/>
        <v>0</v>
      </c>
      <c r="S51" s="93">
        <f t="shared" si="18"/>
        <v>0</v>
      </c>
      <c r="T51" s="94"/>
    </row>
    <row r="52" spans="1:16" s="118" customFormat="1" ht="10.5">
      <c r="A52" s="115"/>
      <c r="B52" s="115"/>
      <c r="C52" s="115"/>
      <c r="D52" s="115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6:10" ht="10.5">
      <c r="F53" s="163"/>
      <c r="G53" s="164"/>
      <c r="H53" s="164"/>
      <c r="I53" s="164"/>
      <c r="J53" s="165"/>
    </row>
    <row r="54" spans="6:10" ht="10.5">
      <c r="F54" s="165"/>
      <c r="G54" s="165"/>
      <c r="H54" s="165"/>
      <c r="I54" s="165"/>
      <c r="J54" s="165"/>
    </row>
    <row r="55" spans="6:10" ht="10.5">
      <c r="F55" s="165"/>
      <c r="G55" s="165"/>
      <c r="H55" s="165"/>
      <c r="I55" s="165"/>
      <c r="J55" s="165"/>
    </row>
  </sheetData>
  <mergeCells count="22">
    <mergeCell ref="P5:P6"/>
    <mergeCell ref="F53:J55"/>
    <mergeCell ref="H5:H6"/>
    <mergeCell ref="I5:I6"/>
    <mergeCell ref="J5:L5"/>
    <mergeCell ref="M5:O5"/>
    <mergeCell ref="Q4:Q6"/>
    <mergeCell ref="R4:R6"/>
    <mergeCell ref="S4:S6"/>
    <mergeCell ref="A5:A6"/>
    <mergeCell ref="B5:B6"/>
    <mergeCell ref="C5:C6"/>
    <mergeCell ref="D5:D6"/>
    <mergeCell ref="E5:E6"/>
    <mergeCell ref="F5:F6"/>
    <mergeCell ref="G5:G6"/>
    <mergeCell ref="F1:P1"/>
    <mergeCell ref="F2:P2"/>
    <mergeCell ref="F3:P3"/>
    <mergeCell ref="A4:E4"/>
    <mergeCell ref="F4:H4"/>
    <mergeCell ref="I4:P4"/>
  </mergeCells>
  <printOptions horizontalCentered="1"/>
  <pageMargins left="0.35433070866141736" right="0.15748031496062992" top="0.3937007874015748" bottom="0.3937007874015748" header="0.5118110236220472" footer="0.5118110236220472"/>
  <pageSetup blackAndWhite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0">
      <selection activeCell="N24" sqref="N24"/>
    </sheetView>
  </sheetViews>
  <sheetFormatPr defaultColWidth="9.00390625" defaultRowHeight="16.5"/>
  <cols>
    <col min="1" max="4" width="3.125" style="83" customWidth="1"/>
    <col min="5" max="5" width="17.625" style="84" customWidth="1"/>
    <col min="6" max="6" width="12.125" style="84" customWidth="1"/>
    <col min="7" max="7" width="12.125" style="119" customWidth="1"/>
    <col min="8" max="8" width="12.50390625" style="84" customWidth="1"/>
    <col min="9" max="9" width="12.25390625" style="84" customWidth="1"/>
    <col min="10" max="10" width="9.875" style="84" customWidth="1"/>
    <col min="11" max="11" width="7.75390625" style="84" customWidth="1"/>
    <col min="12" max="12" width="10.375" style="84" customWidth="1"/>
    <col min="13" max="13" width="7.375" style="84" customWidth="1"/>
    <col min="14" max="15" width="11.625" style="84" customWidth="1"/>
    <col min="16" max="16" width="11.875" style="84" customWidth="1"/>
    <col min="17" max="17" width="11.625" style="84" customWidth="1"/>
    <col min="18" max="18" width="6.625" style="84" customWidth="1"/>
    <col min="19" max="19" width="5.00390625" style="84" customWidth="1"/>
    <col min="20" max="16384" width="9.00390625" style="84" customWidth="1"/>
  </cols>
  <sheetData>
    <row r="1" spans="6:16" ht="29.25" customHeight="1">
      <c r="F1" s="147" t="s">
        <v>110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6:16" ht="21" customHeight="1">
      <c r="F2" s="148" t="s">
        <v>111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5:18" ht="21" customHeight="1">
      <c r="E3" s="84" t="s">
        <v>112</v>
      </c>
      <c r="F3" s="149" t="s">
        <v>113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R3" s="84" t="s">
        <v>3</v>
      </c>
    </row>
    <row r="4" spans="1:24" s="86" customFormat="1" ht="23.25" customHeight="1">
      <c r="A4" s="150" t="s">
        <v>114</v>
      </c>
      <c r="B4" s="151"/>
      <c r="C4" s="151"/>
      <c r="D4" s="151"/>
      <c r="E4" s="152"/>
      <c r="F4" s="150" t="s">
        <v>115</v>
      </c>
      <c r="G4" s="151"/>
      <c r="H4" s="152"/>
      <c r="I4" s="150" t="s">
        <v>116</v>
      </c>
      <c r="J4" s="151"/>
      <c r="K4" s="151"/>
      <c r="L4" s="151"/>
      <c r="M4" s="151"/>
      <c r="N4" s="151"/>
      <c r="O4" s="151"/>
      <c r="P4" s="151"/>
      <c r="Q4" s="153" t="s">
        <v>117</v>
      </c>
      <c r="R4" s="153" t="s">
        <v>118</v>
      </c>
      <c r="S4" s="156" t="s">
        <v>119</v>
      </c>
      <c r="T4" s="85"/>
      <c r="U4" s="85"/>
      <c r="V4" s="85"/>
      <c r="W4" s="85"/>
      <c r="X4" s="85"/>
    </row>
    <row r="5" spans="1:24" s="86" customFormat="1" ht="24.75" customHeight="1">
      <c r="A5" s="157" t="s">
        <v>120</v>
      </c>
      <c r="B5" s="157" t="s">
        <v>121</v>
      </c>
      <c r="C5" s="157" t="s">
        <v>122</v>
      </c>
      <c r="D5" s="157" t="s">
        <v>123</v>
      </c>
      <c r="E5" s="156" t="s">
        <v>124</v>
      </c>
      <c r="F5" s="153" t="s">
        <v>125</v>
      </c>
      <c r="G5" s="153" t="s">
        <v>126</v>
      </c>
      <c r="H5" s="153" t="s">
        <v>127</v>
      </c>
      <c r="I5" s="166" t="s">
        <v>128</v>
      </c>
      <c r="J5" s="150" t="s">
        <v>129</v>
      </c>
      <c r="K5" s="151"/>
      <c r="L5" s="152"/>
      <c r="M5" s="150" t="s">
        <v>130</v>
      </c>
      <c r="N5" s="151"/>
      <c r="O5" s="152"/>
      <c r="P5" s="161" t="s">
        <v>131</v>
      </c>
      <c r="Q5" s="154"/>
      <c r="R5" s="155"/>
      <c r="S5" s="154"/>
      <c r="T5" s="85"/>
      <c r="U5" s="85"/>
      <c r="V5" s="85"/>
      <c r="W5" s="85"/>
      <c r="X5" s="85"/>
    </row>
    <row r="6" spans="1:24" s="86" customFormat="1" ht="26.25" customHeight="1">
      <c r="A6" s="158"/>
      <c r="B6" s="158"/>
      <c r="C6" s="158"/>
      <c r="D6" s="158"/>
      <c r="E6" s="154"/>
      <c r="F6" s="154"/>
      <c r="G6" s="155"/>
      <c r="H6" s="154"/>
      <c r="I6" s="167"/>
      <c r="J6" s="87" t="s">
        <v>132</v>
      </c>
      <c r="K6" s="88" t="s">
        <v>133</v>
      </c>
      <c r="L6" s="89" t="s">
        <v>134</v>
      </c>
      <c r="M6" s="88" t="s">
        <v>132</v>
      </c>
      <c r="N6" s="88" t="s">
        <v>133</v>
      </c>
      <c r="O6" s="89" t="s">
        <v>134</v>
      </c>
      <c r="P6" s="162"/>
      <c r="Q6" s="154"/>
      <c r="R6" s="155"/>
      <c r="S6" s="154"/>
      <c r="T6" s="85"/>
      <c r="U6" s="85"/>
      <c r="V6" s="85"/>
      <c r="W6" s="85"/>
      <c r="X6" s="85"/>
    </row>
    <row r="7" spans="1:20" s="95" customFormat="1" ht="24.75" customHeight="1">
      <c r="A7" s="90" t="s">
        <v>135</v>
      </c>
      <c r="B7" s="90" t="s">
        <v>136</v>
      </c>
      <c r="C7" s="91"/>
      <c r="D7" s="91"/>
      <c r="E7" s="92" t="s">
        <v>110</v>
      </c>
      <c r="F7" s="93">
        <f aca="true" t="shared" si="0" ref="F7:Q7">+F8+F20</f>
        <v>384414000</v>
      </c>
      <c r="G7" s="93">
        <f t="shared" si="0"/>
        <v>0</v>
      </c>
      <c r="H7" s="93">
        <f t="shared" si="0"/>
        <v>384414000</v>
      </c>
      <c r="I7" s="93">
        <f t="shared" si="0"/>
        <v>159951610</v>
      </c>
      <c r="J7" s="93">
        <f t="shared" si="0"/>
        <v>162000</v>
      </c>
      <c r="K7" s="93">
        <f t="shared" si="0"/>
        <v>0</v>
      </c>
      <c r="L7" s="93">
        <f t="shared" si="0"/>
        <v>162000</v>
      </c>
      <c r="M7" s="93">
        <f t="shared" si="0"/>
        <v>0</v>
      </c>
      <c r="N7" s="93">
        <f t="shared" si="0"/>
        <v>196284534</v>
      </c>
      <c r="O7" s="93">
        <f t="shared" si="0"/>
        <v>196284534</v>
      </c>
      <c r="P7" s="93">
        <f t="shared" si="0"/>
        <v>356398144</v>
      </c>
      <c r="Q7" s="93">
        <f t="shared" si="0"/>
        <v>-28015856</v>
      </c>
      <c r="R7" s="93">
        <f>R9+R18+R16+R14</f>
        <v>0</v>
      </c>
      <c r="S7" s="93">
        <f>S9+S18+S16+S14</f>
        <v>0</v>
      </c>
      <c r="T7" s="94"/>
    </row>
    <row r="8" spans="1:20" s="95" customFormat="1" ht="24.75" customHeight="1">
      <c r="A8" s="90"/>
      <c r="B8" s="91"/>
      <c r="C8" s="91"/>
      <c r="D8" s="91"/>
      <c r="E8" s="92" t="s">
        <v>137</v>
      </c>
      <c r="F8" s="97">
        <f aca="true" t="shared" si="1" ref="F8:S8">SUM(F9,F16,F18,F14)</f>
        <v>293814000</v>
      </c>
      <c r="G8" s="97">
        <f t="shared" si="1"/>
        <v>0</v>
      </c>
      <c r="H8" s="97">
        <f t="shared" si="1"/>
        <v>293814000</v>
      </c>
      <c r="I8" s="97">
        <f t="shared" si="1"/>
        <v>135957513</v>
      </c>
      <c r="J8" s="93">
        <f t="shared" si="1"/>
        <v>162000</v>
      </c>
      <c r="K8" s="97">
        <f t="shared" si="1"/>
        <v>0</v>
      </c>
      <c r="L8" s="93">
        <f t="shared" si="1"/>
        <v>162000</v>
      </c>
      <c r="M8" s="93">
        <f t="shared" si="1"/>
        <v>0</v>
      </c>
      <c r="N8" s="93">
        <f t="shared" si="1"/>
        <v>137973046</v>
      </c>
      <c r="O8" s="93">
        <f t="shared" si="1"/>
        <v>137973046</v>
      </c>
      <c r="P8" s="97">
        <f t="shared" si="1"/>
        <v>274092559</v>
      </c>
      <c r="Q8" s="93">
        <f t="shared" si="1"/>
        <v>-19721441</v>
      </c>
      <c r="R8" s="93">
        <f t="shared" si="1"/>
        <v>0</v>
      </c>
      <c r="S8" s="93">
        <f t="shared" si="1"/>
        <v>0</v>
      </c>
      <c r="T8" s="94"/>
    </row>
    <row r="9" spans="1:20" s="95" customFormat="1" ht="24.75" customHeight="1">
      <c r="A9" s="91"/>
      <c r="B9" s="90"/>
      <c r="C9" s="90" t="s">
        <v>7</v>
      </c>
      <c r="D9" s="90" t="s">
        <v>138</v>
      </c>
      <c r="E9" s="120" t="s">
        <v>139</v>
      </c>
      <c r="F9" s="97">
        <f aca="true" t="shared" si="2" ref="F9:S9">SUM(F10:F13)</f>
        <v>286822000</v>
      </c>
      <c r="G9" s="93">
        <f t="shared" si="2"/>
        <v>0</v>
      </c>
      <c r="H9" s="97">
        <f t="shared" si="2"/>
        <v>286822000</v>
      </c>
      <c r="I9" s="93">
        <f t="shared" si="2"/>
        <v>131783942</v>
      </c>
      <c r="J9" s="93">
        <f t="shared" si="2"/>
        <v>162000</v>
      </c>
      <c r="K9" s="93">
        <f t="shared" si="2"/>
        <v>0</v>
      </c>
      <c r="L9" s="93">
        <f t="shared" si="2"/>
        <v>162000</v>
      </c>
      <c r="M9" s="93">
        <f t="shared" si="2"/>
        <v>0</v>
      </c>
      <c r="N9" s="93">
        <f t="shared" si="2"/>
        <v>137973046</v>
      </c>
      <c r="O9" s="93">
        <f t="shared" si="2"/>
        <v>137973046</v>
      </c>
      <c r="P9" s="97">
        <f t="shared" si="2"/>
        <v>269918988</v>
      </c>
      <c r="Q9" s="93">
        <f t="shared" si="2"/>
        <v>-16903012</v>
      </c>
      <c r="R9" s="93">
        <f t="shared" si="2"/>
        <v>0</v>
      </c>
      <c r="S9" s="93">
        <f t="shared" si="2"/>
        <v>0</v>
      </c>
      <c r="T9" s="94"/>
    </row>
    <row r="10" spans="1:20" s="95" customFormat="1" ht="24.75" customHeight="1">
      <c r="A10" s="91"/>
      <c r="B10" s="91"/>
      <c r="C10" s="91"/>
      <c r="D10" s="90"/>
      <c r="E10" s="121" t="s">
        <v>140</v>
      </c>
      <c r="F10" s="93">
        <v>3688000</v>
      </c>
      <c r="G10" s="93">
        <v>0</v>
      </c>
      <c r="H10" s="93">
        <f>SUM(F10:G10)</f>
        <v>3688000</v>
      </c>
      <c r="I10" s="93">
        <v>3664037</v>
      </c>
      <c r="J10" s="93"/>
      <c r="K10" s="93"/>
      <c r="L10" s="93"/>
      <c r="M10" s="93"/>
      <c r="N10" s="93"/>
      <c r="O10" s="93">
        <f>SUM(M10:N10)</f>
        <v>0</v>
      </c>
      <c r="P10" s="93">
        <f>I10+L10+O10</f>
        <v>3664037</v>
      </c>
      <c r="Q10" s="93">
        <f>P10-H10</f>
        <v>-23963</v>
      </c>
      <c r="R10" s="93"/>
      <c r="S10" s="93"/>
      <c r="T10" s="94"/>
    </row>
    <row r="11" spans="1:20" s="95" customFormat="1" ht="24.75" customHeight="1">
      <c r="A11" s="91"/>
      <c r="B11" s="91"/>
      <c r="C11" s="91"/>
      <c r="D11" s="90"/>
      <c r="E11" s="121" t="s">
        <v>141</v>
      </c>
      <c r="F11" s="93">
        <v>190000</v>
      </c>
      <c r="G11" s="93">
        <v>0</v>
      </c>
      <c r="H11" s="93">
        <f>SUM(F11:G11)</f>
        <v>190000</v>
      </c>
      <c r="I11" s="93">
        <v>161866</v>
      </c>
      <c r="J11" s="93"/>
      <c r="K11" s="93"/>
      <c r="L11" s="93"/>
      <c r="M11" s="93"/>
      <c r="N11" s="93"/>
      <c r="O11" s="93">
        <f>SUM(M11:N11)</f>
        <v>0</v>
      </c>
      <c r="P11" s="93">
        <f>I11+L11+O11</f>
        <v>161866</v>
      </c>
      <c r="Q11" s="93">
        <f>P11-H11</f>
        <v>-28134</v>
      </c>
      <c r="R11" s="93"/>
      <c r="S11" s="93"/>
      <c r="T11" s="94"/>
    </row>
    <row r="12" spans="1:20" s="95" customFormat="1" ht="24.75" customHeight="1">
      <c r="A12" s="91"/>
      <c r="B12" s="91"/>
      <c r="C12" s="91"/>
      <c r="D12" s="90"/>
      <c r="E12" s="121" t="s">
        <v>142</v>
      </c>
      <c r="F12" s="93">
        <v>116597000</v>
      </c>
      <c r="G12" s="93">
        <v>0</v>
      </c>
      <c r="H12" s="93">
        <f>SUM(F12:G12)</f>
        <v>116597000</v>
      </c>
      <c r="I12" s="93">
        <v>84210993</v>
      </c>
      <c r="J12" s="93"/>
      <c r="K12" s="93"/>
      <c r="L12" s="93">
        <f>SUM(J12:K12)</f>
        <v>0</v>
      </c>
      <c r="M12" s="93"/>
      <c r="N12" s="93">
        <v>32386007</v>
      </c>
      <c r="O12" s="93">
        <f>SUM(M12:N12)</f>
        <v>32386007</v>
      </c>
      <c r="P12" s="93">
        <f>I12+L12+O12</f>
        <v>116597000</v>
      </c>
      <c r="Q12" s="93">
        <f>P12-H12</f>
        <v>0</v>
      </c>
      <c r="R12" s="93"/>
      <c r="S12" s="93"/>
      <c r="T12" s="94"/>
    </row>
    <row r="13" spans="1:20" s="95" customFormat="1" ht="24.75" customHeight="1">
      <c r="A13" s="91"/>
      <c r="B13" s="91"/>
      <c r="C13" s="91"/>
      <c r="D13" s="90"/>
      <c r="E13" s="121" t="s">
        <v>143</v>
      </c>
      <c r="F13" s="93">
        <v>166347000</v>
      </c>
      <c r="G13" s="93">
        <v>0</v>
      </c>
      <c r="H13" s="93">
        <f>SUM(F13:G13)</f>
        <v>166347000</v>
      </c>
      <c r="I13" s="93">
        <v>43747046</v>
      </c>
      <c r="J13" s="93">
        <v>162000</v>
      </c>
      <c r="K13" s="93"/>
      <c r="L13" s="93">
        <f>SUM(J13:K13)</f>
        <v>162000</v>
      </c>
      <c r="M13" s="93"/>
      <c r="N13" s="93">
        <v>105587039</v>
      </c>
      <c r="O13" s="93">
        <f>SUM(M13:N13)</f>
        <v>105587039</v>
      </c>
      <c r="P13" s="93">
        <f>I13+L13+O13</f>
        <v>149496085</v>
      </c>
      <c r="Q13" s="93">
        <f>P13-H13</f>
        <v>-16850915</v>
      </c>
      <c r="R13" s="93"/>
      <c r="S13" s="93"/>
      <c r="T13" s="94"/>
    </row>
    <row r="14" spans="1:20" s="95" customFormat="1" ht="24.75" customHeight="1">
      <c r="A14" s="90"/>
      <c r="B14" s="102"/>
      <c r="C14" s="90" t="s">
        <v>144</v>
      </c>
      <c r="D14" s="90" t="s">
        <v>7</v>
      </c>
      <c r="E14" s="120" t="s">
        <v>145</v>
      </c>
      <c r="F14" s="93">
        <f aca="true" t="shared" si="3" ref="F14:S14">SUM(F15)</f>
        <v>650000</v>
      </c>
      <c r="G14" s="93">
        <f t="shared" si="3"/>
        <v>0</v>
      </c>
      <c r="H14" s="93">
        <f t="shared" si="3"/>
        <v>650000</v>
      </c>
      <c r="I14" s="93">
        <f t="shared" si="3"/>
        <v>146912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97">
        <f t="shared" si="3"/>
        <v>0</v>
      </c>
      <c r="N14" s="97">
        <f t="shared" si="3"/>
        <v>0</v>
      </c>
      <c r="O14" s="97">
        <f t="shared" si="3"/>
        <v>0</v>
      </c>
      <c r="P14" s="93">
        <f t="shared" si="3"/>
        <v>146912</v>
      </c>
      <c r="Q14" s="93">
        <f t="shared" si="3"/>
        <v>-503088</v>
      </c>
      <c r="R14" s="97">
        <f t="shared" si="3"/>
        <v>0</v>
      </c>
      <c r="S14" s="97">
        <f t="shared" si="3"/>
        <v>0</v>
      </c>
      <c r="T14" s="94"/>
    </row>
    <row r="15" spans="1:20" s="95" customFormat="1" ht="24.75" customHeight="1">
      <c r="A15" s="90"/>
      <c r="B15" s="91"/>
      <c r="C15" s="91"/>
      <c r="D15" s="91" t="s">
        <v>138</v>
      </c>
      <c r="E15" s="121" t="s">
        <v>142</v>
      </c>
      <c r="F15" s="93">
        <v>650000</v>
      </c>
      <c r="G15" s="93"/>
      <c r="H15" s="93">
        <f>SUM(F15:G15)</f>
        <v>650000</v>
      </c>
      <c r="I15" s="93">
        <v>146912</v>
      </c>
      <c r="J15" s="93"/>
      <c r="K15" s="93"/>
      <c r="L15" s="93">
        <f>SUM(J15:K15)</f>
        <v>0</v>
      </c>
      <c r="M15" s="93"/>
      <c r="N15" s="93"/>
      <c r="O15" s="93">
        <f>SUM(M15:N15)</f>
        <v>0</v>
      </c>
      <c r="P15" s="93">
        <f>I15+L15+O15</f>
        <v>146912</v>
      </c>
      <c r="Q15" s="93">
        <f>P15-H15</f>
        <v>-503088</v>
      </c>
      <c r="R15" s="93"/>
      <c r="S15" s="93"/>
      <c r="T15" s="94"/>
    </row>
    <row r="16" spans="1:20" s="95" customFormat="1" ht="24.75" customHeight="1">
      <c r="A16" s="91"/>
      <c r="B16" s="90"/>
      <c r="C16" s="90" t="s">
        <v>135</v>
      </c>
      <c r="D16" s="91"/>
      <c r="E16" s="120" t="s">
        <v>146</v>
      </c>
      <c r="F16" s="93">
        <f>F17</f>
        <v>4495000</v>
      </c>
      <c r="G16" s="93">
        <f>G17</f>
        <v>0</v>
      </c>
      <c r="H16" s="93">
        <f>H17</f>
        <v>4495000</v>
      </c>
      <c r="I16" s="93">
        <f aca="true" t="shared" si="4" ref="I16:S16">SUM(I17:I17)</f>
        <v>2303393</v>
      </c>
      <c r="J16" s="93">
        <f t="shared" si="4"/>
        <v>0</v>
      </c>
      <c r="K16" s="93">
        <f t="shared" si="4"/>
        <v>0</v>
      </c>
      <c r="L16" s="93">
        <f t="shared" si="4"/>
        <v>0</v>
      </c>
      <c r="M16" s="93">
        <f t="shared" si="4"/>
        <v>0</v>
      </c>
      <c r="N16" s="93">
        <f t="shared" si="4"/>
        <v>0</v>
      </c>
      <c r="O16" s="93">
        <f t="shared" si="4"/>
        <v>0</v>
      </c>
      <c r="P16" s="93">
        <f t="shared" si="4"/>
        <v>2303393</v>
      </c>
      <c r="Q16" s="93">
        <f t="shared" si="4"/>
        <v>-2191607</v>
      </c>
      <c r="R16" s="93">
        <f t="shared" si="4"/>
        <v>0</v>
      </c>
      <c r="S16" s="93">
        <f t="shared" si="4"/>
        <v>0</v>
      </c>
      <c r="T16" s="94"/>
    </row>
    <row r="17" spans="1:20" s="95" customFormat="1" ht="24.75" customHeight="1">
      <c r="A17" s="91"/>
      <c r="B17" s="91"/>
      <c r="C17" s="91"/>
      <c r="D17" s="90"/>
      <c r="E17" s="122" t="s">
        <v>142</v>
      </c>
      <c r="F17" s="93">
        <v>4495000</v>
      </c>
      <c r="G17" s="93">
        <v>0</v>
      </c>
      <c r="H17" s="93">
        <f>SUM(F17:G17)</f>
        <v>4495000</v>
      </c>
      <c r="I17" s="93">
        <v>2303393</v>
      </c>
      <c r="J17" s="93"/>
      <c r="K17" s="93"/>
      <c r="L17" s="93"/>
      <c r="M17" s="93"/>
      <c r="N17" s="93"/>
      <c r="O17" s="93"/>
      <c r="P17" s="93">
        <f>I17+L17+O17</f>
        <v>2303393</v>
      </c>
      <c r="Q17" s="93">
        <f>P17-H17</f>
        <v>-2191607</v>
      </c>
      <c r="R17" s="93"/>
      <c r="S17" s="93"/>
      <c r="T17" s="94"/>
    </row>
    <row r="18" spans="1:20" s="95" customFormat="1" ht="24.75" customHeight="1">
      <c r="A18" s="91"/>
      <c r="B18" s="90"/>
      <c r="C18" s="90" t="s">
        <v>138</v>
      </c>
      <c r="D18" s="91"/>
      <c r="E18" s="120" t="s">
        <v>147</v>
      </c>
      <c r="F18" s="93">
        <f>F19</f>
        <v>1847000</v>
      </c>
      <c r="G18" s="93">
        <f>G19</f>
        <v>0</v>
      </c>
      <c r="H18" s="93">
        <f>H19</f>
        <v>1847000</v>
      </c>
      <c r="I18" s="93">
        <f aca="true" t="shared" si="5" ref="I18:N18">SUM(I19:I19)</f>
        <v>1723266</v>
      </c>
      <c r="J18" s="93">
        <f t="shared" si="5"/>
        <v>0</v>
      </c>
      <c r="K18" s="93">
        <f t="shared" si="5"/>
        <v>0</v>
      </c>
      <c r="L18" s="93">
        <f t="shared" si="5"/>
        <v>0</v>
      </c>
      <c r="M18" s="93">
        <f t="shared" si="5"/>
        <v>0</v>
      </c>
      <c r="N18" s="93">
        <f t="shared" si="5"/>
        <v>0</v>
      </c>
      <c r="O18" s="93">
        <f aca="true" t="shared" si="6" ref="O18:O23">+M18+N18</f>
        <v>0</v>
      </c>
      <c r="P18" s="93">
        <f>SUM(P19:P19)</f>
        <v>1723266</v>
      </c>
      <c r="Q18" s="93">
        <f>SUM(Q19:Q19)</f>
        <v>-123734</v>
      </c>
      <c r="R18" s="93">
        <f>SUM(R19:R19)</f>
        <v>0</v>
      </c>
      <c r="S18" s="93">
        <f>SUM(S19:S19)</f>
        <v>0</v>
      </c>
      <c r="T18" s="94"/>
    </row>
    <row r="19" spans="1:20" s="95" customFormat="1" ht="24.75" customHeight="1">
      <c r="A19" s="91"/>
      <c r="B19" s="91"/>
      <c r="C19" s="91"/>
      <c r="D19" s="90"/>
      <c r="E19" s="122" t="s">
        <v>142</v>
      </c>
      <c r="F19" s="93">
        <v>1847000</v>
      </c>
      <c r="G19" s="93">
        <v>0</v>
      </c>
      <c r="H19" s="93">
        <f>SUM(F19:G19)</f>
        <v>1847000</v>
      </c>
      <c r="I19" s="93">
        <v>1723266</v>
      </c>
      <c r="J19" s="93"/>
      <c r="K19" s="93"/>
      <c r="L19" s="93">
        <f>SUM(L20:L20)</f>
        <v>0</v>
      </c>
      <c r="M19" s="93"/>
      <c r="N19" s="93"/>
      <c r="O19" s="93">
        <f t="shared" si="6"/>
        <v>0</v>
      </c>
      <c r="P19" s="93">
        <f>I19+L19+O19</f>
        <v>1723266</v>
      </c>
      <c r="Q19" s="93">
        <f>P19-H19</f>
        <v>-123734</v>
      </c>
      <c r="R19" s="93"/>
      <c r="S19" s="93"/>
      <c r="T19" s="94"/>
    </row>
    <row r="20" spans="1:20" s="95" customFormat="1" ht="24.75" customHeight="1">
      <c r="A20" s="91"/>
      <c r="B20" s="91"/>
      <c r="C20" s="91"/>
      <c r="D20" s="91"/>
      <c r="E20" s="92" t="s">
        <v>148</v>
      </c>
      <c r="F20" s="93">
        <f>+F21</f>
        <v>90600000</v>
      </c>
      <c r="G20" s="93">
        <f>+G21</f>
        <v>0</v>
      </c>
      <c r="H20" s="93">
        <f>SUM(F20:G20)</f>
        <v>90600000</v>
      </c>
      <c r="I20" s="93">
        <f>+I21</f>
        <v>23994097</v>
      </c>
      <c r="J20" s="93">
        <f>+J21</f>
        <v>0</v>
      </c>
      <c r="K20" s="93">
        <f>+K21</f>
        <v>0</v>
      </c>
      <c r="L20" s="93">
        <f>+J20+K20</f>
        <v>0</v>
      </c>
      <c r="M20" s="93">
        <f>+M21</f>
        <v>0</v>
      </c>
      <c r="N20" s="93">
        <f>+N21</f>
        <v>58311488</v>
      </c>
      <c r="O20" s="93">
        <f t="shared" si="6"/>
        <v>58311488</v>
      </c>
      <c r="P20" s="93">
        <f>I20+L20+O20</f>
        <v>82305585</v>
      </c>
      <c r="Q20" s="93">
        <f>P20-H20</f>
        <v>-8294415</v>
      </c>
      <c r="R20" s="93"/>
      <c r="S20" s="93"/>
      <c r="T20" s="94"/>
    </row>
    <row r="21" spans="1:20" s="95" customFormat="1" ht="24.75" customHeight="1">
      <c r="A21" s="91"/>
      <c r="B21" s="91"/>
      <c r="C21" s="91"/>
      <c r="D21" s="91"/>
      <c r="E21" s="120" t="s">
        <v>149</v>
      </c>
      <c r="F21" s="93">
        <f>+F22+F23</f>
        <v>90600000</v>
      </c>
      <c r="G21" s="93">
        <f>+G22+G23</f>
        <v>0</v>
      </c>
      <c r="H21" s="93">
        <f>SUM(F21:G21)</f>
        <v>90600000</v>
      </c>
      <c r="I21" s="93">
        <f>+I22+I23</f>
        <v>23994097</v>
      </c>
      <c r="J21" s="93">
        <f>+J22+J23</f>
        <v>0</v>
      </c>
      <c r="K21" s="93">
        <f>+K22+K23</f>
        <v>0</v>
      </c>
      <c r="L21" s="93">
        <f>+J21+K21</f>
        <v>0</v>
      </c>
      <c r="M21" s="93">
        <f>+M22+M23</f>
        <v>0</v>
      </c>
      <c r="N21" s="93">
        <f>+N22+N23</f>
        <v>58311488</v>
      </c>
      <c r="O21" s="93">
        <f t="shared" si="6"/>
        <v>58311488</v>
      </c>
      <c r="P21" s="93">
        <f>I21+L21+O21</f>
        <v>82305585</v>
      </c>
      <c r="Q21" s="93">
        <f>P21-H21</f>
        <v>-8294415</v>
      </c>
      <c r="R21" s="93"/>
      <c r="S21" s="93"/>
      <c r="T21" s="94"/>
    </row>
    <row r="22" spans="1:20" s="95" customFormat="1" ht="24.75" customHeight="1">
      <c r="A22" s="91"/>
      <c r="B22" s="91"/>
      <c r="C22" s="91"/>
      <c r="D22" s="91"/>
      <c r="E22" s="121" t="s">
        <v>142</v>
      </c>
      <c r="F22" s="93">
        <v>20000000</v>
      </c>
      <c r="G22" s="93">
        <v>0</v>
      </c>
      <c r="H22" s="93">
        <f>SUM(F22:G22)</f>
        <v>20000000</v>
      </c>
      <c r="I22" s="93">
        <v>0</v>
      </c>
      <c r="J22" s="93"/>
      <c r="K22" s="93"/>
      <c r="L22" s="93">
        <f>+J22+K22</f>
        <v>0</v>
      </c>
      <c r="M22" s="93"/>
      <c r="N22" s="93">
        <v>20000000</v>
      </c>
      <c r="O22" s="93">
        <f t="shared" si="6"/>
        <v>20000000</v>
      </c>
      <c r="P22" s="93">
        <f>I22+L22+O22</f>
        <v>20000000</v>
      </c>
      <c r="Q22" s="93">
        <f>P22-H22</f>
        <v>0</v>
      </c>
      <c r="R22" s="93"/>
      <c r="S22" s="93"/>
      <c r="T22" s="94"/>
    </row>
    <row r="23" spans="1:20" s="95" customFormat="1" ht="24.75" customHeight="1">
      <c r="A23" s="91"/>
      <c r="B23" s="91"/>
      <c r="C23" s="91"/>
      <c r="D23" s="91"/>
      <c r="E23" s="121" t="s">
        <v>143</v>
      </c>
      <c r="F23" s="93">
        <v>70600000</v>
      </c>
      <c r="G23" s="93">
        <v>0</v>
      </c>
      <c r="H23" s="93">
        <f>SUM(F23:G23)</f>
        <v>70600000</v>
      </c>
      <c r="I23" s="93">
        <v>23994097</v>
      </c>
      <c r="J23" s="93"/>
      <c r="K23" s="93"/>
      <c r="L23" s="93">
        <f>+J23+K23</f>
        <v>0</v>
      </c>
      <c r="M23" s="93"/>
      <c r="N23" s="93">
        <f>38211788+99700</f>
        <v>38311488</v>
      </c>
      <c r="O23" s="93">
        <f t="shared" si="6"/>
        <v>38311488</v>
      </c>
      <c r="P23" s="93">
        <f>I23+L23+O23</f>
        <v>62305585</v>
      </c>
      <c r="Q23" s="93">
        <f>P23-H23</f>
        <v>-8294415</v>
      </c>
      <c r="R23" s="93"/>
      <c r="S23" s="93"/>
      <c r="T23" s="94"/>
    </row>
    <row r="24" spans="1:20" s="95" customFormat="1" ht="24.75" customHeight="1">
      <c r="A24" s="91"/>
      <c r="B24" s="91"/>
      <c r="C24" s="91"/>
      <c r="D24" s="91"/>
      <c r="E24" s="12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</row>
    <row r="25" spans="1:20" s="95" customFormat="1" ht="24.75" customHeight="1">
      <c r="A25" s="91"/>
      <c r="B25" s="91"/>
      <c r="C25" s="91"/>
      <c r="D25" s="91"/>
      <c r="E25" s="121"/>
      <c r="F25" s="12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</row>
    <row r="26" spans="1:20" s="95" customFormat="1" ht="24.75" customHeight="1">
      <c r="A26" s="91"/>
      <c r="B26" s="91"/>
      <c r="C26" s="91"/>
      <c r="D26" s="91"/>
      <c r="E26" s="121"/>
      <c r="F26" s="124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</row>
    <row r="27" spans="1:20" s="95" customFormat="1" ht="24.75" customHeight="1">
      <c r="A27" s="91"/>
      <c r="B27" s="91"/>
      <c r="C27" s="91"/>
      <c r="D27" s="91"/>
      <c r="E27" s="125" t="s">
        <v>150</v>
      </c>
      <c r="F27" s="93">
        <f>F7</f>
        <v>384414000</v>
      </c>
      <c r="G27" s="93">
        <f aca="true" t="shared" si="7" ref="G27:S27">G7</f>
        <v>0</v>
      </c>
      <c r="H27" s="93">
        <f t="shared" si="7"/>
        <v>384414000</v>
      </c>
      <c r="I27" s="93">
        <f t="shared" si="7"/>
        <v>159951610</v>
      </c>
      <c r="J27" s="93">
        <f t="shared" si="7"/>
        <v>162000</v>
      </c>
      <c r="K27" s="93">
        <f t="shared" si="7"/>
        <v>0</v>
      </c>
      <c r="L27" s="93">
        <f t="shared" si="7"/>
        <v>162000</v>
      </c>
      <c r="M27" s="93">
        <f t="shared" si="7"/>
        <v>0</v>
      </c>
      <c r="N27" s="93">
        <f t="shared" si="7"/>
        <v>196284534</v>
      </c>
      <c r="O27" s="93">
        <f t="shared" si="7"/>
        <v>196284534</v>
      </c>
      <c r="P27" s="97">
        <f t="shared" si="7"/>
        <v>356398144</v>
      </c>
      <c r="Q27" s="93">
        <f t="shared" si="7"/>
        <v>-28015856</v>
      </c>
      <c r="R27" s="93">
        <f t="shared" si="7"/>
        <v>0</v>
      </c>
      <c r="S27" s="93">
        <f t="shared" si="7"/>
        <v>0</v>
      </c>
      <c r="T27" s="94"/>
    </row>
    <row r="28" spans="1:20" s="95" customFormat="1" ht="24.75" customHeight="1">
      <c r="A28" s="91"/>
      <c r="B28" s="91"/>
      <c r="C28" s="91"/>
      <c r="D28" s="91"/>
      <c r="E28" s="126" t="s">
        <v>151</v>
      </c>
      <c r="F28" s="93">
        <f>F27+'[1]歲出'!F51</f>
        <v>9000949488</v>
      </c>
      <c r="G28" s="93">
        <f>G27+'[1]歲出'!G51</f>
        <v>815212000</v>
      </c>
      <c r="H28" s="93">
        <f>H27+'[1]歲出'!H51</f>
        <v>9816161488</v>
      </c>
      <c r="I28" s="93">
        <f>I27+'[1]歲出'!I51</f>
        <v>9202932515</v>
      </c>
      <c r="J28" s="93">
        <f>J27+'[1]歲出'!J51</f>
        <v>43317898</v>
      </c>
      <c r="K28" s="93">
        <f>K27+'[1]歲出'!K51</f>
        <v>0</v>
      </c>
      <c r="L28" s="93">
        <f>L27+'[1]歲出'!L51</f>
        <v>43317898</v>
      </c>
      <c r="M28" s="93">
        <f>M27+'[1]歲出'!M51</f>
        <v>0</v>
      </c>
      <c r="N28" s="93">
        <f>N27+'[1]歲出'!N51</f>
        <v>282722170</v>
      </c>
      <c r="O28" s="93">
        <f>O27+'[1]歲出'!O51</f>
        <v>282722170</v>
      </c>
      <c r="P28" s="93">
        <f>P27+'[1]歲出'!P51</f>
        <v>9528972583</v>
      </c>
      <c r="Q28" s="93">
        <f>Q27+'[1]歲出'!Q51</f>
        <v>-287188905</v>
      </c>
      <c r="R28" s="93">
        <f>R27+'[1]歲出'!R51</f>
        <v>0</v>
      </c>
      <c r="S28" s="93">
        <f>S27+'[1]歲出'!S51</f>
        <v>0</v>
      </c>
      <c r="T28" s="94"/>
    </row>
  </sheetData>
  <mergeCells count="21">
    <mergeCell ref="P5:P6"/>
    <mergeCell ref="H5:H6"/>
    <mergeCell ref="I5:I6"/>
    <mergeCell ref="J5:L5"/>
    <mergeCell ref="M5:O5"/>
    <mergeCell ref="Q4:Q6"/>
    <mergeCell ref="R4:R6"/>
    <mergeCell ref="S4:S6"/>
    <mergeCell ref="A5:A6"/>
    <mergeCell ref="B5:B6"/>
    <mergeCell ref="C5:C6"/>
    <mergeCell ref="D5:D6"/>
    <mergeCell ref="E5:E6"/>
    <mergeCell ref="F5:F6"/>
    <mergeCell ref="G5:G6"/>
    <mergeCell ref="F1:P1"/>
    <mergeCell ref="F2:P2"/>
    <mergeCell ref="F3:P3"/>
    <mergeCell ref="A4:E4"/>
    <mergeCell ref="F4:H4"/>
    <mergeCell ref="I4:P4"/>
  </mergeCells>
  <printOptions horizontalCentered="1"/>
  <pageMargins left="0.15748031496062992" right="0.15748031496062992" top="0.5905511811023623" bottom="0.3937007874015748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03105</dc:creator>
  <cp:keywords/>
  <dc:description/>
  <cp:lastModifiedBy>03105</cp:lastModifiedBy>
  <cp:lastPrinted>2011-11-17T01:09:22Z</cp:lastPrinted>
  <dcterms:created xsi:type="dcterms:W3CDTF">2011-03-29T07:01:45Z</dcterms:created>
  <dcterms:modified xsi:type="dcterms:W3CDTF">2011-11-17T01:21:43Z</dcterms:modified>
  <cp:category/>
  <cp:version/>
  <cp:contentType/>
  <cp:contentStatus/>
</cp:coreProperties>
</file>