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805" activeTab="0"/>
  </bookViews>
  <sheets>
    <sheet name="審修後" sheetId="1" r:id="rId1"/>
  </sheets>
  <definedNames>
    <definedName name="_xlnm.Print_Area" localSheetId="0">'審修後'!$A$1:$N$43</definedName>
    <definedName name="_xlnm.Print_Titles" localSheetId="0">'審修後'!$1:$6</definedName>
  </definedNames>
  <calcPr fullCalcOnLoad="1"/>
</workbook>
</file>

<file path=xl/sharedStrings.xml><?xml version="1.0" encoding="utf-8"?>
<sst xmlns="http://schemas.openxmlformats.org/spreadsheetml/2006/main" count="54" uniqueCount="52">
  <si>
    <t>說明</t>
  </si>
  <si>
    <t>款</t>
  </si>
  <si>
    <t>項</t>
  </si>
  <si>
    <t>百分比</t>
  </si>
  <si>
    <t>單位：新臺幣元</t>
  </si>
  <si>
    <t>實現數</t>
  </si>
  <si>
    <t>應收數</t>
  </si>
  <si>
    <t>本年度預算數</t>
  </si>
  <si>
    <t>預算增減數</t>
  </si>
  <si>
    <t>比較增減數</t>
  </si>
  <si>
    <t>保留數</t>
  </si>
  <si>
    <t>中華民國</t>
  </si>
  <si>
    <t>總決算</t>
  </si>
  <si>
    <t>歲入來源</t>
  </si>
  <si>
    <t>別決算總表</t>
  </si>
  <si>
    <t>經常</t>
  </si>
  <si>
    <t>資本</t>
  </si>
  <si>
    <r>
      <t xml:space="preserve">
</t>
    </r>
    <r>
      <rPr>
        <sz val="10"/>
        <rFont val="標楷體"/>
        <family val="4"/>
      </rPr>
      <t>門併計</t>
    </r>
  </si>
  <si>
    <t>科目</t>
  </si>
  <si>
    <t>名稱</t>
  </si>
  <si>
    <t>合計</t>
  </si>
  <si>
    <t>雲林縣</t>
  </si>
  <si>
    <t>稅課收入</t>
  </si>
  <si>
    <t xml:space="preserve">  土地稅</t>
  </si>
  <si>
    <t xml:space="preserve">  房屋稅</t>
  </si>
  <si>
    <t xml:space="preserve">  使用牌照稅</t>
  </si>
  <si>
    <t xml:space="preserve">  印花稅</t>
  </si>
  <si>
    <t xml:space="preserve">  菸酒稅</t>
  </si>
  <si>
    <t xml:space="preserve">  統籌分配稅</t>
  </si>
  <si>
    <t>罰款及賠償收入</t>
  </si>
  <si>
    <t xml:space="preserve">  賠償收入</t>
  </si>
  <si>
    <t>規費收入</t>
  </si>
  <si>
    <t xml:space="preserve">  行政規費收入</t>
  </si>
  <si>
    <t xml:space="preserve">  使用規費收入</t>
  </si>
  <si>
    <t>財產收入</t>
  </si>
  <si>
    <t xml:space="preserve">  財產孳息</t>
  </si>
  <si>
    <t xml:space="preserve">  財產售價</t>
  </si>
  <si>
    <t>補助及協助收入</t>
  </si>
  <si>
    <t>其他收入</t>
  </si>
  <si>
    <t xml:space="preserve">  學雜費收入</t>
  </si>
  <si>
    <t xml:space="preserve">  雜項收入</t>
  </si>
  <si>
    <t>總計</t>
  </si>
  <si>
    <t xml:space="preserve">  罰金罰鍰及怠金</t>
  </si>
  <si>
    <t xml:space="preserve">  沒入及沒收財物</t>
  </si>
  <si>
    <t>營業盈餘及事業收入</t>
  </si>
  <si>
    <t xml:space="preserve">  投資收益</t>
  </si>
  <si>
    <t xml:space="preserve">  上級政府補助收入</t>
  </si>
  <si>
    <t xml:space="preserve">  捐獻收入</t>
  </si>
  <si>
    <t>捐獻及贈與收入</t>
  </si>
  <si>
    <t>95年度</t>
  </si>
  <si>
    <r>
      <t>預</t>
    </r>
    <r>
      <rPr>
        <sz val="10"/>
        <rFont val="Times New Roman"/>
        <family val="1"/>
      </rPr>
      <t xml:space="preserve">                          </t>
    </r>
    <r>
      <rPr>
        <sz val="10"/>
        <rFont val="標楷體"/>
        <family val="4"/>
      </rPr>
      <t>算</t>
    </r>
    <r>
      <rPr>
        <sz val="10"/>
        <rFont val="Times New Roman"/>
        <family val="1"/>
      </rPr>
      <t xml:space="preserve">                                 </t>
    </r>
    <r>
      <rPr>
        <sz val="10"/>
        <rFont val="標楷體"/>
        <family val="4"/>
      </rPr>
      <t>數</t>
    </r>
  </si>
  <si>
    <t>決算審定數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</si>
</sst>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"/>
    <numFmt numFmtId="177" formatCode="#,##0_ "/>
    <numFmt numFmtId="178" formatCode="#,##0.00_ "/>
    <numFmt numFmtId="179" formatCode="#,##0.00_);[Red]\(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_ "/>
    <numFmt numFmtId="184" formatCode="0.00_ "/>
    <numFmt numFmtId="185" formatCode="0.000_ "/>
    <numFmt numFmtId="186" formatCode="_-* #,##0.0_-;\-* #,##0.0_-;_-* &quot;-&quot;_-;_-@_-"/>
    <numFmt numFmtId="187" formatCode="_-* #,##0.00_-;\-* #,##0.00_-;_-* &quot;-&quot;_-;_-@_-"/>
    <numFmt numFmtId="188" formatCode="\+#,##0_);\-#,##0"/>
  </numFmts>
  <fonts count="8">
    <font>
      <sz val="10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u val="single"/>
      <sz val="18"/>
      <name val="標楷體"/>
      <family val="4"/>
    </font>
    <font>
      <u val="single"/>
      <sz val="22"/>
      <name val="標楷體"/>
      <family val="4"/>
    </font>
    <font>
      <sz val="8"/>
      <name val="標楷體"/>
      <family val="4"/>
    </font>
    <font>
      <b/>
      <sz val="10"/>
      <name val="標楷體"/>
      <family val="4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176" fontId="0" fillId="0" borderId="0" xfId="0" applyNumberForma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176" fontId="0" fillId="0" borderId="0" xfId="0" applyNumberFormat="1" applyBorder="1" applyAlignment="1">
      <alignment vertical="top" wrapText="1"/>
    </xf>
    <xf numFmtId="177" fontId="0" fillId="0" borderId="0" xfId="0" applyNumberFormat="1" applyBorder="1" applyAlignment="1">
      <alignment horizontal="right" vertical="top" wrapText="1"/>
    </xf>
    <xf numFmtId="179" fontId="0" fillId="0" borderId="0" xfId="0" applyNumberFormat="1" applyBorder="1" applyAlignment="1">
      <alignment horizontal="right" vertical="top" wrapText="1"/>
    </xf>
    <xf numFmtId="179" fontId="0" fillId="0" borderId="1" xfId="0" applyNumberFormat="1" applyBorder="1" applyAlignment="1">
      <alignment horizontal="right" vertical="top" wrapText="1"/>
    </xf>
    <xf numFmtId="176" fontId="0" fillId="0" borderId="0" xfId="0" applyNumberForma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77" fontId="0" fillId="0" borderId="0" xfId="0" applyNumberForma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top" wrapText="1"/>
    </xf>
    <xf numFmtId="177" fontId="0" fillId="0" borderId="1" xfId="0" applyNumberFormat="1" applyBorder="1" applyAlignment="1">
      <alignment horizontal="right" vertical="top" wrapText="1"/>
    </xf>
    <xf numFmtId="176" fontId="6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179" fontId="0" fillId="0" borderId="3" xfId="0" applyNumberFormat="1" applyBorder="1" applyAlignment="1">
      <alignment horizontal="center" vertical="center" wrapText="1"/>
    </xf>
    <xf numFmtId="184" fontId="0" fillId="0" borderId="0" xfId="0" applyNumberFormat="1" applyBorder="1" applyAlignment="1">
      <alignment horizontal="right" vertical="top" wrapText="1"/>
    </xf>
    <xf numFmtId="184" fontId="0" fillId="0" borderId="0" xfId="0" applyNumberFormat="1" applyBorder="1" applyAlignment="1">
      <alignment horizontal="right" vertical="center" wrapText="1"/>
    </xf>
    <xf numFmtId="184" fontId="0" fillId="0" borderId="3" xfId="0" applyNumberFormat="1" applyBorder="1" applyAlignment="1">
      <alignment horizontal="center" vertical="center" wrapText="1"/>
    </xf>
    <xf numFmtId="184" fontId="0" fillId="0" borderId="1" xfId="0" applyNumberFormat="1" applyBorder="1" applyAlignment="1">
      <alignment horizontal="right" vertical="top" wrapText="1"/>
    </xf>
    <xf numFmtId="178" fontId="6" fillId="0" borderId="1" xfId="0" applyNumberFormat="1" applyFont="1" applyBorder="1" applyAlignment="1">
      <alignment horizontal="right" vertical="center" wrapText="1"/>
    </xf>
    <xf numFmtId="188" fontId="0" fillId="0" borderId="0" xfId="0" applyNumberFormat="1" applyBorder="1" applyAlignment="1">
      <alignment horizontal="right" vertical="top" wrapText="1"/>
    </xf>
    <xf numFmtId="188" fontId="0" fillId="0" borderId="1" xfId="0" applyNumberFormat="1" applyBorder="1" applyAlignment="1">
      <alignment horizontal="right" vertical="top" wrapText="1"/>
    </xf>
    <xf numFmtId="188" fontId="6" fillId="0" borderId="1" xfId="0" applyNumberFormat="1" applyFont="1" applyBorder="1" applyAlignment="1">
      <alignment horizontal="right" vertical="center" wrapText="1"/>
    </xf>
    <xf numFmtId="188" fontId="0" fillId="0" borderId="1" xfId="0" applyNumberFormat="1" applyFont="1" applyBorder="1" applyAlignment="1">
      <alignment horizontal="right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right" vertical="top" wrapText="1"/>
    </xf>
    <xf numFmtId="177" fontId="6" fillId="0" borderId="1" xfId="0" applyNumberFormat="1" applyFont="1" applyFill="1" applyBorder="1" applyAlignment="1">
      <alignment horizontal="right" vertical="center" wrapText="1"/>
    </xf>
    <xf numFmtId="177" fontId="0" fillId="0" borderId="0" xfId="0" applyNumberFormat="1" applyFill="1" applyBorder="1" applyAlignment="1">
      <alignment horizontal="right" vertical="top" wrapText="1"/>
    </xf>
    <xf numFmtId="176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77" fontId="0" fillId="0" borderId="1" xfId="0" applyNumberFormat="1" applyFont="1" applyBorder="1" applyAlignment="1">
      <alignment horizontal="right" vertical="center" wrapText="1"/>
    </xf>
    <xf numFmtId="177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1" fontId="0" fillId="0" borderId="1" xfId="0" applyNumberFormat="1" applyFont="1" applyFill="1" applyBorder="1" applyAlignment="1">
      <alignment horizontal="right" vertical="center" wrapText="1"/>
    </xf>
    <xf numFmtId="176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177" fontId="0" fillId="0" borderId="4" xfId="0" applyNumberFormat="1" applyBorder="1" applyAlignment="1">
      <alignment horizontal="right" vertical="top" wrapText="1"/>
    </xf>
    <xf numFmtId="179" fontId="0" fillId="0" borderId="4" xfId="0" applyNumberFormat="1" applyBorder="1" applyAlignment="1">
      <alignment horizontal="right" vertical="top" wrapText="1"/>
    </xf>
    <xf numFmtId="177" fontId="0" fillId="0" borderId="4" xfId="0" applyNumberFormat="1" applyFill="1" applyBorder="1" applyAlignment="1">
      <alignment horizontal="right" vertical="top" wrapText="1"/>
    </xf>
    <xf numFmtId="184" fontId="0" fillId="0" borderId="4" xfId="0" applyNumberFormat="1" applyBorder="1" applyAlignment="1">
      <alignment horizontal="right" vertical="top" wrapText="1"/>
    </xf>
    <xf numFmtId="188" fontId="0" fillId="0" borderId="4" xfId="0" applyNumberFormat="1" applyBorder="1" applyAlignment="1">
      <alignment horizontal="right" vertical="top" wrapText="1"/>
    </xf>
    <xf numFmtId="178" fontId="6" fillId="0" borderId="5" xfId="0" applyNumberFormat="1" applyFont="1" applyBorder="1" applyAlignment="1">
      <alignment horizontal="right" vertical="center" wrapText="1"/>
    </xf>
    <xf numFmtId="177" fontId="0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Border="1" applyAlignment="1">
      <alignment horizontal="right" vertical="center" wrapText="1"/>
    </xf>
    <xf numFmtId="178" fontId="6" fillId="0" borderId="1" xfId="0" applyNumberFormat="1" applyFont="1" applyFill="1" applyBorder="1" applyAlignment="1">
      <alignment horizontal="right" vertical="center" wrapText="1"/>
    </xf>
    <xf numFmtId="177" fontId="6" fillId="2" borderId="1" xfId="0" applyNumberFormat="1" applyFont="1" applyFill="1" applyBorder="1" applyAlignment="1">
      <alignment horizontal="right" vertical="center" wrapText="1"/>
    </xf>
    <xf numFmtId="177" fontId="0" fillId="2" borderId="1" xfId="0" applyNumberFormat="1" applyFont="1" applyFill="1" applyBorder="1" applyAlignment="1">
      <alignment horizontal="right" vertical="center" wrapText="1"/>
    </xf>
    <xf numFmtId="177" fontId="0" fillId="0" borderId="0" xfId="0" applyNumberFormat="1" applyBorder="1" applyAlignment="1">
      <alignment horizontal="right" wrapText="1"/>
    </xf>
    <xf numFmtId="0" fontId="0" fillId="0" borderId="3" xfId="0" applyBorder="1" applyAlignment="1">
      <alignment horizontal="distributed" vertical="center" wrapText="1"/>
    </xf>
    <xf numFmtId="188" fontId="0" fillId="0" borderId="6" xfId="0" applyNumberFormat="1" applyBorder="1" applyAlignment="1">
      <alignment horizontal="center" vertical="center" wrapText="1"/>
    </xf>
    <xf numFmtId="188" fontId="0" fillId="0" borderId="4" xfId="0" applyNumberFormat="1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distributed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77" fontId="3" fillId="0" borderId="0" xfId="0" applyNumberFormat="1" applyFont="1" applyBorder="1" applyAlignment="1">
      <alignment horizontal="right" vertical="top" wrapText="1"/>
    </xf>
    <xf numFmtId="177" fontId="4" fillId="0" borderId="0" xfId="0" applyNumberFormat="1" applyFont="1" applyBorder="1" applyAlignment="1">
      <alignment horizontal="right" vertical="top" wrapText="1"/>
    </xf>
    <xf numFmtId="177" fontId="2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left" vertical="center" wrapText="1"/>
    </xf>
    <xf numFmtId="177" fontId="3" fillId="0" borderId="0" xfId="0" applyNumberFormat="1" applyFont="1" applyBorder="1" applyAlignment="1">
      <alignment horizontal="left" vertical="top" wrapText="1"/>
    </xf>
    <xf numFmtId="177" fontId="4" fillId="0" borderId="0" xfId="0" applyNumberFormat="1" applyFont="1" applyBorder="1" applyAlignment="1">
      <alignment horizontal="left" vertical="top" wrapText="1"/>
    </xf>
    <xf numFmtId="41" fontId="0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2" sqref="A22"/>
    </sheetView>
  </sheetViews>
  <sheetFormatPr defaultColWidth="9.140625" defaultRowHeight="14.25"/>
  <cols>
    <col min="1" max="2" width="4.7109375" style="2" customWidth="1"/>
    <col min="3" max="3" width="21.8515625" style="1" customWidth="1"/>
    <col min="4" max="4" width="17.8515625" style="7" customWidth="1"/>
    <col min="5" max="5" width="16.7109375" style="7" customWidth="1"/>
    <col min="6" max="6" width="17.8515625" style="7" customWidth="1"/>
    <col min="7" max="7" width="9.7109375" style="8" bestFit="1" customWidth="1"/>
    <col min="8" max="8" width="17.8515625" style="37" customWidth="1"/>
    <col min="9" max="10" width="16.7109375" style="7" customWidth="1"/>
    <col min="11" max="11" width="18.00390625" style="7" customWidth="1"/>
    <col min="12" max="12" width="9.28125" style="25" customWidth="1"/>
    <col min="13" max="13" width="18.28125" style="30" customWidth="1"/>
    <col min="14" max="14" width="7.00390625" style="1" customWidth="1"/>
    <col min="15" max="15" width="9.140625" style="1" customWidth="1"/>
    <col min="16" max="16384" width="9.140625" style="3" customWidth="1"/>
  </cols>
  <sheetData>
    <row r="1" spans="1:9" ht="25.5">
      <c r="A1" s="6"/>
      <c r="F1" s="68" t="s">
        <v>21</v>
      </c>
      <c r="G1" s="68"/>
      <c r="H1" s="72" t="s">
        <v>12</v>
      </c>
      <c r="I1" s="72"/>
    </row>
    <row r="2" spans="1:9" ht="30">
      <c r="A2" s="10" t="s">
        <v>15</v>
      </c>
      <c r="B2" s="66" t="s">
        <v>17</v>
      </c>
      <c r="C2" s="67"/>
      <c r="F2" s="69" t="s">
        <v>13</v>
      </c>
      <c r="G2" s="69"/>
      <c r="H2" s="73" t="s">
        <v>14</v>
      </c>
      <c r="I2" s="73"/>
    </row>
    <row r="3" spans="1:15" s="4" customFormat="1" ht="16.5" customHeight="1">
      <c r="A3" s="6" t="s">
        <v>16</v>
      </c>
      <c r="B3" s="67"/>
      <c r="C3" s="67"/>
      <c r="D3" s="13"/>
      <c r="E3" s="13"/>
      <c r="F3" s="70" t="s">
        <v>11</v>
      </c>
      <c r="G3" s="70"/>
      <c r="H3" s="71" t="s">
        <v>49</v>
      </c>
      <c r="I3" s="71"/>
      <c r="J3" s="13"/>
      <c r="K3" s="13"/>
      <c r="L3" s="26"/>
      <c r="M3" s="58" t="s">
        <v>4</v>
      </c>
      <c r="N3" s="58"/>
      <c r="O3" s="18"/>
    </row>
    <row r="4" spans="1:14" s="20" customFormat="1" ht="19.5" customHeight="1">
      <c r="A4" s="59" t="s">
        <v>18</v>
      </c>
      <c r="B4" s="59"/>
      <c r="C4" s="59"/>
      <c r="D4" s="62" t="s">
        <v>50</v>
      </c>
      <c r="E4" s="63"/>
      <c r="F4" s="63"/>
      <c r="G4" s="64"/>
      <c r="H4" s="65" t="s">
        <v>51</v>
      </c>
      <c r="I4" s="65"/>
      <c r="J4" s="65"/>
      <c r="K4" s="65"/>
      <c r="L4" s="65"/>
      <c r="M4" s="60" t="s">
        <v>9</v>
      </c>
      <c r="N4" s="59" t="s">
        <v>0</v>
      </c>
    </row>
    <row r="5" spans="1:14" s="20" customFormat="1" ht="19.5" customHeight="1">
      <c r="A5" s="21" t="s">
        <v>1</v>
      </c>
      <c r="B5" s="21" t="s">
        <v>2</v>
      </c>
      <c r="C5" s="22" t="s">
        <v>19</v>
      </c>
      <c r="D5" s="23" t="s">
        <v>7</v>
      </c>
      <c r="E5" s="23" t="s">
        <v>8</v>
      </c>
      <c r="F5" s="23" t="s">
        <v>20</v>
      </c>
      <c r="G5" s="24" t="s">
        <v>3</v>
      </c>
      <c r="H5" s="34" t="s">
        <v>5</v>
      </c>
      <c r="I5" s="23" t="s">
        <v>6</v>
      </c>
      <c r="J5" s="23" t="s">
        <v>10</v>
      </c>
      <c r="K5" s="23" t="s">
        <v>20</v>
      </c>
      <c r="L5" s="27" t="s">
        <v>3</v>
      </c>
      <c r="M5" s="61"/>
      <c r="N5" s="59"/>
    </row>
    <row r="6" spans="1:14" ht="3" customHeight="1">
      <c r="A6" s="15"/>
      <c r="B6" s="15"/>
      <c r="C6" s="5"/>
      <c r="D6" s="16"/>
      <c r="E6" s="16"/>
      <c r="F6" s="16"/>
      <c r="G6" s="9"/>
      <c r="H6" s="35"/>
      <c r="I6" s="16"/>
      <c r="J6" s="16"/>
      <c r="K6" s="16"/>
      <c r="L6" s="28"/>
      <c r="M6" s="31"/>
      <c r="N6" s="5"/>
    </row>
    <row r="7" spans="1:15" s="12" customFormat="1" ht="19.5" customHeight="1">
      <c r="A7" s="17">
        <v>1</v>
      </c>
      <c r="B7" s="17"/>
      <c r="C7" s="11" t="s">
        <v>22</v>
      </c>
      <c r="D7" s="19">
        <f>SUM(D8:D13)</f>
        <v>7274884000</v>
      </c>
      <c r="E7" s="19">
        <f>SUM(E8:E13)</f>
        <v>600641000</v>
      </c>
      <c r="F7" s="19">
        <f>D7+E7</f>
        <v>7875525000</v>
      </c>
      <c r="G7" s="29">
        <f aca="true" t="shared" si="0" ref="G7:G15">F7/F$33*100</f>
        <v>33.88021606006194</v>
      </c>
      <c r="H7" s="36">
        <f>SUM(H8:H13)</f>
        <v>7498465929</v>
      </c>
      <c r="I7" s="36">
        <f>SUM(I8:I13)</f>
        <v>239720339</v>
      </c>
      <c r="J7" s="36">
        <f>SUM(J8:J13)</f>
        <v>502516932</v>
      </c>
      <c r="K7" s="36">
        <f>H7+I7+J7</f>
        <v>8240703200</v>
      </c>
      <c r="L7" s="29">
        <f aca="true" t="shared" si="1" ref="L7:L32">K7*100/K$33</f>
        <v>40.57176776429831</v>
      </c>
      <c r="M7" s="32">
        <f>M8+M9+M10+M11+M12+M13</f>
        <v>365178200</v>
      </c>
      <c r="N7" s="11"/>
      <c r="O7" s="14"/>
    </row>
    <row r="8" spans="1:15" s="43" customFormat="1" ht="19.5" customHeight="1">
      <c r="A8" s="38"/>
      <c r="B8" s="38">
        <v>1</v>
      </c>
      <c r="C8" s="39" t="s">
        <v>23</v>
      </c>
      <c r="D8" s="40">
        <v>1163438000</v>
      </c>
      <c r="E8" s="40"/>
      <c r="F8" s="19">
        <f aca="true" t="shared" si="2" ref="F8:F32">D8+E8</f>
        <v>1163438000</v>
      </c>
      <c r="G8" s="29">
        <f t="shared" si="0"/>
        <v>5.005067066955707</v>
      </c>
      <c r="H8" s="41">
        <v>1011610633</v>
      </c>
      <c r="I8" s="41">
        <v>130854246</v>
      </c>
      <c r="J8" s="41"/>
      <c r="K8" s="36">
        <f aca="true" t="shared" si="3" ref="K8:K32">H8+I8+J8</f>
        <v>1142464879</v>
      </c>
      <c r="L8" s="29">
        <f t="shared" si="1"/>
        <v>5.624740829114579</v>
      </c>
      <c r="M8" s="33">
        <f aca="true" t="shared" si="4" ref="M8:M32">K8-F8</f>
        <v>-20973121</v>
      </c>
      <c r="N8" s="39"/>
      <c r="O8" s="42"/>
    </row>
    <row r="9" spans="1:15" s="43" customFormat="1" ht="19.5" customHeight="1">
      <c r="A9" s="38"/>
      <c r="B9" s="38">
        <v>2</v>
      </c>
      <c r="C9" s="39" t="s">
        <v>24</v>
      </c>
      <c r="D9" s="40">
        <v>509437000</v>
      </c>
      <c r="E9" s="40"/>
      <c r="F9" s="19">
        <f t="shared" si="2"/>
        <v>509437000</v>
      </c>
      <c r="G9" s="29">
        <f t="shared" si="0"/>
        <v>2.1915790539665325</v>
      </c>
      <c r="H9" s="41">
        <v>470197459</v>
      </c>
      <c r="I9" s="41">
        <v>20710499</v>
      </c>
      <c r="J9" s="41"/>
      <c r="K9" s="36">
        <f t="shared" si="3"/>
        <v>490907958</v>
      </c>
      <c r="L9" s="29">
        <f t="shared" si="1"/>
        <v>2.416905837067631</v>
      </c>
      <c r="M9" s="33">
        <f t="shared" si="4"/>
        <v>-18529042</v>
      </c>
      <c r="N9" s="39"/>
      <c r="O9" s="42"/>
    </row>
    <row r="10" spans="1:15" s="43" customFormat="1" ht="19.5" customHeight="1">
      <c r="A10" s="38"/>
      <c r="B10" s="38">
        <v>3</v>
      </c>
      <c r="C10" s="39" t="s">
        <v>25</v>
      </c>
      <c r="D10" s="40">
        <v>1583064000</v>
      </c>
      <c r="E10" s="40"/>
      <c r="F10" s="19">
        <f t="shared" si="2"/>
        <v>1583064000</v>
      </c>
      <c r="G10" s="29">
        <f t="shared" si="0"/>
        <v>6.810282534422263</v>
      </c>
      <c r="H10" s="41">
        <v>1526120449</v>
      </c>
      <c r="I10" s="41">
        <v>87969605</v>
      </c>
      <c r="J10" s="41"/>
      <c r="K10" s="36">
        <f t="shared" si="3"/>
        <v>1614090054</v>
      </c>
      <c r="L10" s="29">
        <f t="shared" si="1"/>
        <v>7.946711006598528</v>
      </c>
      <c r="M10" s="33">
        <f t="shared" si="4"/>
        <v>31026054</v>
      </c>
      <c r="N10" s="39"/>
      <c r="O10" s="42"/>
    </row>
    <row r="11" spans="1:15" s="43" customFormat="1" ht="19.5" customHeight="1">
      <c r="A11" s="38"/>
      <c r="B11" s="38">
        <v>5</v>
      </c>
      <c r="C11" s="39" t="s">
        <v>26</v>
      </c>
      <c r="D11" s="40">
        <v>104006000</v>
      </c>
      <c r="E11" s="40"/>
      <c r="F11" s="19">
        <f t="shared" si="2"/>
        <v>104006000</v>
      </c>
      <c r="G11" s="29">
        <f t="shared" si="0"/>
        <v>0.4474299493104018</v>
      </c>
      <c r="H11" s="41">
        <v>108413364</v>
      </c>
      <c r="I11" s="41">
        <v>185989</v>
      </c>
      <c r="J11" s="41"/>
      <c r="K11" s="36">
        <f t="shared" si="3"/>
        <v>108599353</v>
      </c>
      <c r="L11" s="29">
        <f t="shared" si="1"/>
        <v>0.534671328688194</v>
      </c>
      <c r="M11" s="33">
        <f t="shared" si="4"/>
        <v>4593353</v>
      </c>
      <c r="N11" s="39"/>
      <c r="O11" s="42"/>
    </row>
    <row r="12" spans="1:15" s="43" customFormat="1" ht="19.5" customHeight="1">
      <c r="A12" s="38"/>
      <c r="B12" s="38">
        <v>8</v>
      </c>
      <c r="C12" s="39" t="s">
        <v>27</v>
      </c>
      <c r="D12" s="40">
        <v>293206000</v>
      </c>
      <c r="E12" s="40"/>
      <c r="F12" s="19">
        <f t="shared" si="2"/>
        <v>293206000</v>
      </c>
      <c r="G12" s="29">
        <f t="shared" si="0"/>
        <v>1.2613613225920204</v>
      </c>
      <c r="H12" s="41">
        <v>267608324</v>
      </c>
      <c r="I12" s="41"/>
      <c r="J12" s="41">
        <v>29332204</v>
      </c>
      <c r="K12" s="36">
        <f t="shared" si="3"/>
        <v>296940528</v>
      </c>
      <c r="L12" s="29">
        <f t="shared" si="1"/>
        <v>1.4619386051695342</v>
      </c>
      <c r="M12" s="33">
        <f t="shared" si="4"/>
        <v>3734528</v>
      </c>
      <c r="N12" s="39"/>
      <c r="O12" s="42"/>
    </row>
    <row r="13" spans="1:15" s="43" customFormat="1" ht="19.5" customHeight="1">
      <c r="A13" s="38"/>
      <c r="B13" s="38">
        <v>9</v>
      </c>
      <c r="C13" s="39" t="s">
        <v>28</v>
      </c>
      <c r="D13" s="40">
        <v>3621733000</v>
      </c>
      <c r="E13" s="40">
        <v>600641000</v>
      </c>
      <c r="F13" s="19">
        <f t="shared" si="2"/>
        <v>4222374000</v>
      </c>
      <c r="G13" s="29">
        <f t="shared" si="0"/>
        <v>18.164496132815017</v>
      </c>
      <c r="H13" s="41">
        <v>4114515700</v>
      </c>
      <c r="I13" s="53"/>
      <c r="J13" s="41">
        <v>473184728</v>
      </c>
      <c r="K13" s="36">
        <f t="shared" si="3"/>
        <v>4587700428</v>
      </c>
      <c r="L13" s="52">
        <f t="shared" si="1"/>
        <v>22.586800157659837</v>
      </c>
      <c r="M13" s="33">
        <f t="shared" si="4"/>
        <v>365326428</v>
      </c>
      <c r="N13" s="39"/>
      <c r="O13" s="42"/>
    </row>
    <row r="14" spans="1:15" s="12" customFormat="1" ht="19.5" customHeight="1">
      <c r="A14" s="17">
        <v>3</v>
      </c>
      <c r="B14" s="17"/>
      <c r="C14" s="11" t="s">
        <v>29</v>
      </c>
      <c r="D14" s="19">
        <f>SUM(D15:D17)</f>
        <v>350056000</v>
      </c>
      <c r="E14" s="19">
        <f>SUM(E15:E17)</f>
        <v>2200000</v>
      </c>
      <c r="F14" s="19">
        <f t="shared" si="2"/>
        <v>352256000</v>
      </c>
      <c r="G14" s="29">
        <f t="shared" si="0"/>
        <v>1.515392229527959</v>
      </c>
      <c r="H14" s="56">
        <f>SUM(H15:H17)</f>
        <v>294277828</v>
      </c>
      <c r="I14" s="56">
        <f>SUM(I15:I17)</f>
        <v>66008468</v>
      </c>
      <c r="J14" s="54"/>
      <c r="K14" s="19">
        <f>H14+I14+J14</f>
        <v>360286296</v>
      </c>
      <c r="L14" s="52">
        <f t="shared" si="1"/>
        <v>1.773811236154123</v>
      </c>
      <c r="M14" s="32">
        <f>M15+M17+M16</f>
        <v>8030296</v>
      </c>
      <c r="N14" s="11"/>
      <c r="O14" s="14"/>
    </row>
    <row r="15" spans="1:15" s="43" customFormat="1" ht="19.5" customHeight="1">
      <c r="A15" s="38"/>
      <c r="B15" s="38">
        <v>1</v>
      </c>
      <c r="C15" s="39" t="s">
        <v>42</v>
      </c>
      <c r="D15" s="40">
        <v>349456000</v>
      </c>
      <c r="E15" s="40">
        <v>2200000</v>
      </c>
      <c r="F15" s="19">
        <f t="shared" si="2"/>
        <v>351656000</v>
      </c>
      <c r="G15" s="29">
        <f t="shared" si="0"/>
        <v>1.512811051811421</v>
      </c>
      <c r="H15" s="57">
        <f>293900208+30000+64000</f>
        <v>293994208</v>
      </c>
      <c r="I15" s="57">
        <f>65628468+380000</f>
        <v>66008468</v>
      </c>
      <c r="J15" s="41"/>
      <c r="K15" s="36">
        <f>H15+I15+J15</f>
        <v>360002676</v>
      </c>
      <c r="L15" s="29">
        <f t="shared" si="1"/>
        <v>1.77241487901153</v>
      </c>
      <c r="M15" s="33">
        <f t="shared" si="4"/>
        <v>8346676</v>
      </c>
      <c r="N15" s="39"/>
      <c r="O15" s="42"/>
    </row>
    <row r="16" spans="1:15" s="43" customFormat="1" ht="19.5" customHeight="1">
      <c r="A16" s="38"/>
      <c r="B16" s="38">
        <v>2</v>
      </c>
      <c r="C16" s="39" t="s">
        <v>43</v>
      </c>
      <c r="D16" s="40"/>
      <c r="E16" s="40"/>
      <c r="F16" s="19"/>
      <c r="G16" s="29"/>
      <c r="H16" s="41">
        <v>283620</v>
      </c>
      <c r="I16" s="40"/>
      <c r="J16" s="41"/>
      <c r="K16" s="36">
        <f>H16+I16+J16</f>
        <v>283620</v>
      </c>
      <c r="L16" s="29">
        <f t="shared" si="1"/>
        <v>0.0013963571425931569</v>
      </c>
      <c r="M16" s="33">
        <f t="shared" si="4"/>
        <v>283620</v>
      </c>
      <c r="N16" s="39"/>
      <c r="O16" s="42"/>
    </row>
    <row r="17" spans="1:15" s="43" customFormat="1" ht="19.5" customHeight="1">
      <c r="A17" s="38"/>
      <c r="B17" s="38">
        <v>3</v>
      </c>
      <c r="C17" s="39" t="s">
        <v>30</v>
      </c>
      <c r="D17" s="40">
        <v>600000</v>
      </c>
      <c r="E17" s="40"/>
      <c r="F17" s="19">
        <f t="shared" si="2"/>
        <v>600000</v>
      </c>
      <c r="G17" s="29">
        <f aca="true" t="shared" si="5" ref="G17:G32">F17/F$33*100</f>
        <v>0.0025811777165379024</v>
      </c>
      <c r="H17" s="44">
        <v>0</v>
      </c>
      <c r="I17" s="40"/>
      <c r="J17" s="40"/>
      <c r="K17" s="36"/>
      <c r="L17" s="29">
        <f t="shared" si="1"/>
        <v>0</v>
      </c>
      <c r="M17" s="33">
        <f t="shared" si="4"/>
        <v>-600000</v>
      </c>
      <c r="N17" s="39"/>
      <c r="O17" s="42"/>
    </row>
    <row r="18" spans="1:15" s="12" customFormat="1" ht="19.5" customHeight="1">
      <c r="A18" s="17">
        <v>4</v>
      </c>
      <c r="B18" s="17"/>
      <c r="C18" s="11" t="s">
        <v>31</v>
      </c>
      <c r="D18" s="19">
        <f>D19+D20</f>
        <v>205385000</v>
      </c>
      <c r="E18" s="19">
        <f>E19+E20</f>
        <v>490000</v>
      </c>
      <c r="F18" s="19">
        <f t="shared" si="2"/>
        <v>205875000</v>
      </c>
      <c r="G18" s="29">
        <f t="shared" si="5"/>
        <v>0.8856666039870678</v>
      </c>
      <c r="H18" s="36">
        <f>H19+H20</f>
        <v>227638786</v>
      </c>
      <c r="I18" s="19"/>
      <c r="J18" s="19"/>
      <c r="K18" s="19">
        <f t="shared" si="3"/>
        <v>227638786</v>
      </c>
      <c r="L18" s="29">
        <f t="shared" si="1"/>
        <v>1.1207427006640405</v>
      </c>
      <c r="M18" s="32">
        <f>M19+M20</f>
        <v>21763786</v>
      </c>
      <c r="N18" s="11"/>
      <c r="O18" s="14"/>
    </row>
    <row r="19" spans="1:15" s="43" customFormat="1" ht="19.5" customHeight="1">
      <c r="A19" s="38"/>
      <c r="B19" s="38">
        <v>1</v>
      </c>
      <c r="C19" s="39" t="s">
        <v>32</v>
      </c>
      <c r="D19" s="40">
        <v>145532000</v>
      </c>
      <c r="E19" s="40">
        <v>490000</v>
      </c>
      <c r="F19" s="19">
        <f t="shared" si="2"/>
        <v>146022000</v>
      </c>
      <c r="G19" s="29">
        <f t="shared" si="5"/>
        <v>0.6281812208738293</v>
      </c>
      <c r="H19" s="41">
        <v>165951289</v>
      </c>
      <c r="I19" s="40"/>
      <c r="J19" s="40"/>
      <c r="K19" s="19">
        <f t="shared" si="3"/>
        <v>165951289</v>
      </c>
      <c r="L19" s="29">
        <f t="shared" si="1"/>
        <v>0.817034298419333</v>
      </c>
      <c r="M19" s="33">
        <f t="shared" si="4"/>
        <v>19929289</v>
      </c>
      <c r="N19" s="39"/>
      <c r="O19" s="42"/>
    </row>
    <row r="20" spans="1:15" s="43" customFormat="1" ht="19.5" customHeight="1">
      <c r="A20" s="38"/>
      <c r="B20" s="38">
        <v>2</v>
      </c>
      <c r="C20" s="39" t="s">
        <v>33</v>
      </c>
      <c r="D20" s="40">
        <v>59853000</v>
      </c>
      <c r="E20" s="40"/>
      <c r="F20" s="19">
        <f t="shared" si="2"/>
        <v>59853000</v>
      </c>
      <c r="G20" s="29">
        <f t="shared" si="5"/>
        <v>0.25748538311323843</v>
      </c>
      <c r="H20" s="41">
        <v>61687497</v>
      </c>
      <c r="I20" s="40"/>
      <c r="J20" s="40"/>
      <c r="K20" s="19">
        <f t="shared" si="3"/>
        <v>61687497</v>
      </c>
      <c r="L20" s="29">
        <f t="shared" si="1"/>
        <v>0.3037084022447075</v>
      </c>
      <c r="M20" s="33">
        <f t="shared" si="4"/>
        <v>1834497</v>
      </c>
      <c r="N20" s="39"/>
      <c r="O20" s="42"/>
    </row>
    <row r="21" spans="1:15" s="12" customFormat="1" ht="19.5" customHeight="1">
      <c r="A21" s="17">
        <v>6</v>
      </c>
      <c r="B21" s="17"/>
      <c r="C21" s="11" t="s">
        <v>34</v>
      </c>
      <c r="D21" s="19">
        <f>D22+D23</f>
        <v>1505689000</v>
      </c>
      <c r="E21" s="19"/>
      <c r="F21" s="19">
        <f t="shared" si="2"/>
        <v>1505689000</v>
      </c>
      <c r="G21" s="29">
        <f t="shared" si="5"/>
        <v>6.477418158060397</v>
      </c>
      <c r="H21" s="36">
        <f>H22+H23</f>
        <v>1412691</v>
      </c>
      <c r="I21" s="19">
        <f>+I22+I23</f>
        <v>4738</v>
      </c>
      <c r="J21" s="56">
        <f>J22+J23</f>
        <v>500000000</v>
      </c>
      <c r="K21" s="56">
        <f t="shared" si="3"/>
        <v>501417429</v>
      </c>
      <c r="L21" s="29">
        <f t="shared" si="1"/>
        <v>2.468647515707098</v>
      </c>
      <c r="M21" s="32">
        <f>M22+M23</f>
        <v>-1004271571</v>
      </c>
      <c r="N21" s="11"/>
      <c r="O21" s="14"/>
    </row>
    <row r="22" spans="1:15" s="43" customFormat="1" ht="19.5" customHeight="1">
      <c r="A22" s="38"/>
      <c r="B22" s="38">
        <v>1</v>
      </c>
      <c r="C22" s="39" t="s">
        <v>35</v>
      </c>
      <c r="D22" s="40">
        <v>5689000</v>
      </c>
      <c r="E22" s="40"/>
      <c r="F22" s="19">
        <f t="shared" si="2"/>
        <v>5689000</v>
      </c>
      <c r="G22" s="29">
        <f t="shared" si="5"/>
        <v>0.02447386671564021</v>
      </c>
      <c r="H22" s="41">
        <v>1412691</v>
      </c>
      <c r="I22" s="40">
        <v>4738</v>
      </c>
      <c r="J22" s="40"/>
      <c r="K22" s="19">
        <f t="shared" si="3"/>
        <v>1417429</v>
      </c>
      <c r="L22" s="29">
        <f t="shared" si="1"/>
        <v>0.006978482153122755</v>
      </c>
      <c r="M22" s="33">
        <f>K22-F22</f>
        <v>-4271571</v>
      </c>
      <c r="N22" s="39"/>
      <c r="O22" s="42"/>
    </row>
    <row r="23" spans="1:15" s="43" customFormat="1" ht="19.5" customHeight="1">
      <c r="A23" s="38"/>
      <c r="B23" s="38">
        <v>2</v>
      </c>
      <c r="C23" s="39" t="s">
        <v>36</v>
      </c>
      <c r="D23" s="40">
        <v>1500000000</v>
      </c>
      <c r="E23" s="40"/>
      <c r="F23" s="19">
        <f t="shared" si="2"/>
        <v>1500000000</v>
      </c>
      <c r="G23" s="29">
        <f t="shared" si="5"/>
        <v>6.452944291344756</v>
      </c>
      <c r="H23" s="41"/>
      <c r="I23" s="40"/>
      <c r="J23" s="57">
        <f>1500000000-1000000000</f>
        <v>500000000</v>
      </c>
      <c r="K23" s="56">
        <f t="shared" si="3"/>
        <v>500000000</v>
      </c>
      <c r="L23" s="29">
        <f t="shared" si="1"/>
        <v>2.4616690335539753</v>
      </c>
      <c r="M23" s="33">
        <f>K23-F23</f>
        <v>-1000000000</v>
      </c>
      <c r="N23" s="39"/>
      <c r="O23" s="42"/>
    </row>
    <row r="24" spans="1:15" s="43" customFormat="1" ht="19.5" customHeight="1">
      <c r="A24" s="17">
        <v>7</v>
      </c>
      <c r="B24" s="38"/>
      <c r="C24" s="11" t="s">
        <v>44</v>
      </c>
      <c r="D24" s="40"/>
      <c r="E24" s="40"/>
      <c r="F24" s="40"/>
      <c r="G24" s="29">
        <f t="shared" si="5"/>
        <v>0</v>
      </c>
      <c r="H24" s="36"/>
      <c r="I24" s="56">
        <f>I25</f>
        <v>3500000</v>
      </c>
      <c r="J24" s="36"/>
      <c r="K24" s="56">
        <f t="shared" si="3"/>
        <v>3500000</v>
      </c>
      <c r="L24" s="29">
        <f t="shared" si="1"/>
        <v>0.017231683234877827</v>
      </c>
      <c r="M24" s="32">
        <f>K24-F24</f>
        <v>3500000</v>
      </c>
      <c r="N24" s="39"/>
      <c r="O24" s="42"/>
    </row>
    <row r="25" spans="1:15" s="43" customFormat="1" ht="19.5" customHeight="1">
      <c r="A25" s="38"/>
      <c r="B25" s="38">
        <v>1</v>
      </c>
      <c r="C25" s="39" t="s">
        <v>45</v>
      </c>
      <c r="D25" s="40"/>
      <c r="E25" s="40"/>
      <c r="F25" s="19"/>
      <c r="G25" s="29">
        <f t="shared" si="5"/>
        <v>0</v>
      </c>
      <c r="H25" s="41"/>
      <c r="I25" s="57">
        <v>3500000</v>
      </c>
      <c r="J25" s="41"/>
      <c r="K25" s="56">
        <f t="shared" si="3"/>
        <v>3500000</v>
      </c>
      <c r="L25" s="29">
        <f t="shared" si="1"/>
        <v>0.017231683234877827</v>
      </c>
      <c r="M25" s="33">
        <f>K25-F25</f>
        <v>3500000</v>
      </c>
      <c r="N25" s="39"/>
      <c r="O25" s="42"/>
    </row>
    <row r="26" spans="1:15" s="12" customFormat="1" ht="19.5" customHeight="1">
      <c r="A26" s="17">
        <v>8</v>
      </c>
      <c r="B26" s="17"/>
      <c r="C26" s="11" t="s">
        <v>37</v>
      </c>
      <c r="D26" s="19">
        <f>D27</f>
        <v>12213253000</v>
      </c>
      <c r="E26" s="19">
        <f aca="true" t="shared" si="6" ref="E26:J26">E27</f>
        <v>1007534000</v>
      </c>
      <c r="F26" s="19">
        <f t="shared" si="2"/>
        <v>13220787000</v>
      </c>
      <c r="G26" s="29">
        <f t="shared" si="5"/>
        <v>56.87533466582331</v>
      </c>
      <c r="H26" s="56">
        <f t="shared" si="6"/>
        <v>9108527602</v>
      </c>
      <c r="I26" s="56">
        <f t="shared" si="6"/>
        <v>23459864</v>
      </c>
      <c r="J26" s="56">
        <f t="shared" si="6"/>
        <v>1722563778</v>
      </c>
      <c r="K26" s="56">
        <f t="shared" si="3"/>
        <v>10854551244</v>
      </c>
      <c r="L26" s="29">
        <f t="shared" si="1"/>
        <v>53.440625340959166</v>
      </c>
      <c r="M26" s="32">
        <f>M27</f>
        <v>-2366235756</v>
      </c>
      <c r="N26" s="11"/>
      <c r="O26" s="14"/>
    </row>
    <row r="27" spans="1:15" s="43" customFormat="1" ht="19.5" customHeight="1">
      <c r="A27" s="38"/>
      <c r="B27" s="38">
        <v>1</v>
      </c>
      <c r="C27" s="39" t="s">
        <v>46</v>
      </c>
      <c r="D27" s="40">
        <v>12213253000</v>
      </c>
      <c r="E27" s="40">
        <v>1007534000</v>
      </c>
      <c r="F27" s="19">
        <f t="shared" si="2"/>
        <v>13220787000</v>
      </c>
      <c r="G27" s="29">
        <f t="shared" si="5"/>
        <v>56.87533466582331</v>
      </c>
      <c r="H27" s="57">
        <f>9102973842+5553760</f>
        <v>9108527602</v>
      </c>
      <c r="I27" s="57">
        <v>23459864</v>
      </c>
      <c r="J27" s="57">
        <f>1658755938+63807840</f>
        <v>1722563778</v>
      </c>
      <c r="K27" s="56">
        <f>H27+I27+J27</f>
        <v>10854551244</v>
      </c>
      <c r="L27" s="29">
        <f t="shared" si="1"/>
        <v>53.440625340959166</v>
      </c>
      <c r="M27" s="33">
        <f t="shared" si="4"/>
        <v>-2366235756</v>
      </c>
      <c r="N27" s="39"/>
      <c r="O27" s="42"/>
    </row>
    <row r="28" spans="1:15" s="12" customFormat="1" ht="19.5" customHeight="1">
      <c r="A28" s="17">
        <v>9</v>
      </c>
      <c r="B28" s="17"/>
      <c r="C28" s="11" t="s">
        <v>48</v>
      </c>
      <c r="D28" s="19">
        <f>+D29</f>
        <v>18950000</v>
      </c>
      <c r="E28" s="19"/>
      <c r="F28" s="19">
        <f t="shared" si="2"/>
        <v>18950000</v>
      </c>
      <c r="G28" s="29">
        <f t="shared" si="5"/>
        <v>0.08152219621398875</v>
      </c>
      <c r="H28" s="36">
        <f>+H29</f>
        <v>18950000</v>
      </c>
      <c r="I28" s="36"/>
      <c r="J28" s="36"/>
      <c r="K28" s="36">
        <f>H28+I28+J28</f>
        <v>18950000</v>
      </c>
      <c r="L28" s="29">
        <f t="shared" si="1"/>
        <v>0.09329725637169567</v>
      </c>
      <c r="M28" s="74">
        <f t="shared" si="4"/>
        <v>0</v>
      </c>
      <c r="N28" s="11"/>
      <c r="O28" s="14"/>
    </row>
    <row r="29" spans="1:15" s="43" customFormat="1" ht="19.5" customHeight="1">
      <c r="A29" s="38"/>
      <c r="B29" s="38">
        <v>1</v>
      </c>
      <c r="C29" s="39" t="s">
        <v>47</v>
      </c>
      <c r="D29" s="40">
        <v>18950000</v>
      </c>
      <c r="E29" s="40"/>
      <c r="F29" s="19">
        <f t="shared" si="2"/>
        <v>18950000</v>
      </c>
      <c r="G29" s="29">
        <f t="shared" si="5"/>
        <v>0.08152219621398875</v>
      </c>
      <c r="H29" s="41">
        <v>18950000</v>
      </c>
      <c r="I29" s="41"/>
      <c r="J29" s="41"/>
      <c r="K29" s="36">
        <f>H29+I29+J29</f>
        <v>18950000</v>
      </c>
      <c r="L29" s="29">
        <f t="shared" si="1"/>
        <v>0.09329725637169567</v>
      </c>
      <c r="M29" s="74">
        <f t="shared" si="4"/>
        <v>0</v>
      </c>
      <c r="N29" s="39"/>
      <c r="O29" s="42"/>
    </row>
    <row r="30" spans="1:15" s="12" customFormat="1" ht="19.5" customHeight="1">
      <c r="A30" s="17">
        <v>11</v>
      </c>
      <c r="B30" s="17"/>
      <c r="C30" s="11" t="s">
        <v>38</v>
      </c>
      <c r="D30" s="19">
        <f>SUM(D31:D32)</f>
        <v>66121000</v>
      </c>
      <c r="E30" s="19"/>
      <c r="F30" s="19">
        <f t="shared" si="2"/>
        <v>66121000</v>
      </c>
      <c r="G30" s="29">
        <f t="shared" si="5"/>
        <v>0.28445008632533775</v>
      </c>
      <c r="H30" s="36">
        <f>SUM(H31:H32)</f>
        <v>104375628</v>
      </c>
      <c r="I30" s="36"/>
      <c r="J30" s="36"/>
      <c r="K30" s="36">
        <f t="shared" si="3"/>
        <v>104375628</v>
      </c>
      <c r="L30" s="29">
        <f>K30*100/K$33+0.01</f>
        <v>0.5238765026106985</v>
      </c>
      <c r="M30" s="32">
        <f>M31+M32</f>
        <v>38254628</v>
      </c>
      <c r="N30" s="11"/>
      <c r="O30" s="14"/>
    </row>
    <row r="31" spans="1:15" s="43" customFormat="1" ht="19.5" customHeight="1">
      <c r="A31" s="38"/>
      <c r="B31" s="38">
        <v>1</v>
      </c>
      <c r="C31" s="39" t="s">
        <v>39</v>
      </c>
      <c r="D31" s="40">
        <v>17122000</v>
      </c>
      <c r="E31" s="40"/>
      <c r="F31" s="19">
        <f t="shared" si="2"/>
        <v>17122000</v>
      </c>
      <c r="G31" s="29">
        <f t="shared" si="5"/>
        <v>0.07365820810426994</v>
      </c>
      <c r="H31" s="41">
        <v>15071352</v>
      </c>
      <c r="I31" s="41"/>
      <c r="J31" s="41"/>
      <c r="K31" s="36">
        <f t="shared" si="3"/>
        <v>15071352</v>
      </c>
      <c r="L31" s="29">
        <f t="shared" si="1"/>
        <v>0.07420136102438354</v>
      </c>
      <c r="M31" s="33">
        <f t="shared" si="4"/>
        <v>-2050648</v>
      </c>
      <c r="N31" s="39"/>
      <c r="O31" s="42"/>
    </row>
    <row r="32" spans="1:15" s="43" customFormat="1" ht="19.5" customHeight="1">
      <c r="A32" s="38"/>
      <c r="B32" s="38">
        <v>6</v>
      </c>
      <c r="C32" s="39" t="s">
        <v>40</v>
      </c>
      <c r="D32" s="40">
        <v>48999000</v>
      </c>
      <c r="E32" s="40"/>
      <c r="F32" s="19">
        <f t="shared" si="2"/>
        <v>48999000</v>
      </c>
      <c r="G32" s="29">
        <f t="shared" si="5"/>
        <v>0.2107918782210678</v>
      </c>
      <c r="H32" s="41">
        <v>89304276</v>
      </c>
      <c r="I32" s="41"/>
      <c r="J32" s="41"/>
      <c r="K32" s="36">
        <f t="shared" si="3"/>
        <v>89304276</v>
      </c>
      <c r="L32" s="29">
        <f t="shared" si="1"/>
        <v>0.43967514158631493</v>
      </c>
      <c r="M32" s="33">
        <f t="shared" si="4"/>
        <v>40305276</v>
      </c>
      <c r="N32" s="39"/>
      <c r="O32" s="42"/>
    </row>
    <row r="33" spans="1:15" s="12" customFormat="1" ht="19.5" customHeight="1">
      <c r="A33" s="17"/>
      <c r="B33" s="17"/>
      <c r="C33" s="11" t="s">
        <v>41</v>
      </c>
      <c r="D33" s="19">
        <f aca="true" t="shared" si="7" ref="D33:L33">D7+D14+D18+D21+D24+D26+D28+D30</f>
        <v>21634338000</v>
      </c>
      <c r="E33" s="19">
        <f t="shared" si="7"/>
        <v>1610865000</v>
      </c>
      <c r="F33" s="19">
        <f t="shared" si="7"/>
        <v>23245203000</v>
      </c>
      <c r="G33" s="29">
        <f t="shared" si="7"/>
        <v>100</v>
      </c>
      <c r="H33" s="56">
        <f t="shared" si="7"/>
        <v>17253648464</v>
      </c>
      <c r="I33" s="56">
        <f t="shared" si="7"/>
        <v>332693409</v>
      </c>
      <c r="J33" s="56">
        <f t="shared" si="7"/>
        <v>2725080710</v>
      </c>
      <c r="K33" s="56">
        <f t="shared" si="7"/>
        <v>20311422583</v>
      </c>
      <c r="L33" s="55">
        <f t="shared" si="7"/>
        <v>100.01000000000002</v>
      </c>
      <c r="M33" s="19">
        <f>M7+M14+M18+M21+M26+M30+M24</f>
        <v>-2933780417</v>
      </c>
      <c r="N33" s="11"/>
      <c r="O33" s="14"/>
    </row>
    <row r="34" spans="1:14" ht="15" customHeight="1">
      <c r="A34" s="15"/>
      <c r="B34" s="15"/>
      <c r="C34" s="5"/>
      <c r="D34" s="16"/>
      <c r="E34" s="16"/>
      <c r="F34" s="16"/>
      <c r="G34" s="9"/>
      <c r="H34" s="35"/>
      <c r="I34" s="16"/>
      <c r="J34" s="16"/>
      <c r="K34" s="16"/>
      <c r="L34" s="28"/>
      <c r="M34" s="31"/>
      <c r="N34" s="5"/>
    </row>
    <row r="35" spans="1:14" ht="15" customHeight="1">
      <c r="A35" s="15"/>
      <c r="B35" s="15"/>
      <c r="C35" s="5"/>
      <c r="D35" s="16"/>
      <c r="E35" s="16"/>
      <c r="F35" s="16"/>
      <c r="G35" s="9"/>
      <c r="H35" s="35"/>
      <c r="I35" s="16"/>
      <c r="J35" s="16"/>
      <c r="K35" s="16"/>
      <c r="L35" s="28"/>
      <c r="M35" s="31"/>
      <c r="N35" s="5"/>
    </row>
    <row r="36" spans="1:14" ht="15" customHeight="1">
      <c r="A36" s="15"/>
      <c r="B36" s="15"/>
      <c r="C36" s="5"/>
      <c r="D36" s="16"/>
      <c r="E36" s="16"/>
      <c r="F36" s="16"/>
      <c r="G36" s="9"/>
      <c r="H36" s="35"/>
      <c r="I36" s="16"/>
      <c r="J36" s="16"/>
      <c r="K36" s="16"/>
      <c r="L36" s="28"/>
      <c r="M36" s="31"/>
      <c r="N36" s="5"/>
    </row>
    <row r="37" spans="1:14" ht="15" customHeight="1">
      <c r="A37" s="15"/>
      <c r="B37" s="15"/>
      <c r="C37" s="5"/>
      <c r="D37" s="16"/>
      <c r="E37" s="16"/>
      <c r="F37" s="16"/>
      <c r="G37" s="9"/>
      <c r="H37" s="35"/>
      <c r="I37" s="16"/>
      <c r="J37" s="16"/>
      <c r="K37" s="16"/>
      <c r="L37" s="28"/>
      <c r="M37" s="31"/>
      <c r="N37" s="5"/>
    </row>
    <row r="38" spans="1:14" ht="15" customHeight="1">
      <c r="A38" s="15"/>
      <c r="B38" s="15"/>
      <c r="C38" s="5"/>
      <c r="D38" s="16"/>
      <c r="E38" s="16"/>
      <c r="F38" s="16"/>
      <c r="G38" s="9"/>
      <c r="H38" s="35"/>
      <c r="I38" s="16"/>
      <c r="J38" s="16"/>
      <c r="K38" s="16"/>
      <c r="L38" s="28"/>
      <c r="M38" s="31"/>
      <c r="N38" s="5"/>
    </row>
    <row r="39" spans="1:14" ht="15" customHeight="1">
      <c r="A39" s="15"/>
      <c r="B39" s="15"/>
      <c r="C39" s="5"/>
      <c r="D39" s="16"/>
      <c r="E39" s="16"/>
      <c r="F39" s="16"/>
      <c r="G39" s="9"/>
      <c r="H39" s="35"/>
      <c r="I39" s="16"/>
      <c r="J39" s="16"/>
      <c r="K39" s="16"/>
      <c r="L39" s="28"/>
      <c r="M39" s="31"/>
      <c r="N39" s="5"/>
    </row>
    <row r="40" spans="1:14" ht="15" customHeight="1">
      <c r="A40" s="15"/>
      <c r="B40" s="15"/>
      <c r="C40" s="5"/>
      <c r="D40" s="16"/>
      <c r="E40" s="16"/>
      <c r="F40" s="16"/>
      <c r="G40" s="9"/>
      <c r="H40" s="35"/>
      <c r="I40" s="16"/>
      <c r="J40" s="16"/>
      <c r="K40" s="16"/>
      <c r="L40" s="28"/>
      <c r="M40" s="31"/>
      <c r="N40" s="5"/>
    </row>
    <row r="41" spans="1:14" ht="15" customHeight="1">
      <c r="A41" s="15"/>
      <c r="B41" s="15"/>
      <c r="C41" s="5"/>
      <c r="D41" s="16"/>
      <c r="E41" s="16"/>
      <c r="F41" s="16"/>
      <c r="G41" s="9"/>
      <c r="H41" s="35"/>
      <c r="I41" s="16"/>
      <c r="J41" s="16"/>
      <c r="K41" s="16"/>
      <c r="L41" s="28"/>
      <c r="M41" s="31"/>
      <c r="N41" s="5"/>
    </row>
    <row r="42" spans="1:14" ht="15" customHeight="1">
      <c r="A42" s="15"/>
      <c r="B42" s="15"/>
      <c r="C42" s="5"/>
      <c r="D42" s="16"/>
      <c r="E42" s="16"/>
      <c r="F42" s="16"/>
      <c r="G42" s="9"/>
      <c r="H42" s="35"/>
      <c r="I42" s="16"/>
      <c r="J42" s="16"/>
      <c r="K42" s="16"/>
      <c r="L42" s="28"/>
      <c r="M42" s="31"/>
      <c r="N42" s="5"/>
    </row>
    <row r="43" spans="1:14" ht="15" customHeight="1">
      <c r="A43" s="45"/>
      <c r="B43" s="45"/>
      <c r="C43" s="46"/>
      <c r="D43" s="47"/>
      <c r="E43" s="47"/>
      <c r="F43" s="47"/>
      <c r="G43" s="48"/>
      <c r="H43" s="49"/>
      <c r="I43" s="47"/>
      <c r="J43" s="47"/>
      <c r="K43" s="47"/>
      <c r="L43" s="50"/>
      <c r="M43" s="51"/>
      <c r="N43" s="46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13">
    <mergeCell ref="F1:G1"/>
    <mergeCell ref="F2:G2"/>
    <mergeCell ref="F3:G3"/>
    <mergeCell ref="H3:I3"/>
    <mergeCell ref="H1:I1"/>
    <mergeCell ref="H2:I2"/>
    <mergeCell ref="M3:N3"/>
    <mergeCell ref="N4:N5"/>
    <mergeCell ref="M4:M5"/>
    <mergeCell ref="A4:C4"/>
    <mergeCell ref="D4:G4"/>
    <mergeCell ref="H4:L4"/>
    <mergeCell ref="B2:C3"/>
  </mergeCells>
  <printOptions horizontalCentered="1"/>
  <pageMargins left="0.3937007874015748" right="0.3937007874015748" top="0.7086614173228347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歲入來源別決算總表</dc:title>
  <dc:subject/>
  <dc:creator>albert</dc:creator>
  <cp:keywords/>
  <dc:description/>
  <cp:lastModifiedBy>user</cp:lastModifiedBy>
  <cp:lastPrinted>2007-11-01T08:26:36Z</cp:lastPrinted>
  <dcterms:created xsi:type="dcterms:W3CDTF">2000-08-14T03:55:42Z</dcterms:created>
  <dcterms:modified xsi:type="dcterms:W3CDTF">2007-11-02T02:43:03Z</dcterms:modified>
  <cp:category/>
  <cp:version/>
  <cp:contentType/>
  <cp:contentStatus/>
</cp:coreProperties>
</file>