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4" windowWidth="12192" windowHeight="6564" activeTab="0"/>
  </bookViews>
  <sheets>
    <sheet name="審修後" sheetId="1" r:id="rId1"/>
  </sheets>
  <definedNames>
    <definedName name="_xlnm.Print_Area" localSheetId="0">'審修後'!$A$1:$N$38</definedName>
    <definedName name="_xlnm.Print_Titles" localSheetId="0">'審修後'!$1:$6</definedName>
  </definedNames>
  <calcPr fullCalcOnLoad="1"/>
</workbook>
</file>

<file path=xl/sharedStrings.xml><?xml version="1.0" encoding="utf-8"?>
<sst xmlns="http://schemas.openxmlformats.org/spreadsheetml/2006/main" count="52" uniqueCount="50">
  <si>
    <t>說明</t>
  </si>
  <si>
    <t>款</t>
  </si>
  <si>
    <t>項</t>
  </si>
  <si>
    <t>百分比</t>
  </si>
  <si>
    <t>單位：新臺幣元</t>
  </si>
  <si>
    <t>實現數</t>
  </si>
  <si>
    <t>應收數</t>
  </si>
  <si>
    <t>本年度預算數</t>
  </si>
  <si>
    <t>預算增減數</t>
  </si>
  <si>
    <t>比較增減數</t>
  </si>
  <si>
    <t>保留數</t>
  </si>
  <si>
    <t>中華民國</t>
  </si>
  <si>
    <t>總決算</t>
  </si>
  <si>
    <t>歲入來源</t>
  </si>
  <si>
    <t>別決算總表</t>
  </si>
  <si>
    <t>經常</t>
  </si>
  <si>
    <t>資本</t>
  </si>
  <si>
    <r>
      <t xml:space="preserve">
</t>
    </r>
    <r>
      <rPr>
        <sz val="10"/>
        <rFont val="標楷體"/>
        <family val="4"/>
      </rPr>
      <t>門併計</t>
    </r>
  </si>
  <si>
    <t>科目</t>
  </si>
  <si>
    <t>名稱</t>
  </si>
  <si>
    <t>預算數</t>
  </si>
  <si>
    <t>合計</t>
  </si>
  <si>
    <t>決算數</t>
  </si>
  <si>
    <t>雲林縣</t>
  </si>
  <si>
    <t>稅課收入</t>
  </si>
  <si>
    <t xml:space="preserve">  土地稅</t>
  </si>
  <si>
    <t xml:space="preserve">  房屋稅</t>
  </si>
  <si>
    <t xml:space="preserve">  使用牌照稅</t>
  </si>
  <si>
    <t xml:space="preserve">  印花稅</t>
  </si>
  <si>
    <t xml:space="preserve">  菸酒稅</t>
  </si>
  <si>
    <t xml:space="preserve">  統籌分配稅</t>
  </si>
  <si>
    <t>罰款及賠償收入</t>
  </si>
  <si>
    <t xml:space="preserve">  賠償收入</t>
  </si>
  <si>
    <t>規費收入</t>
  </si>
  <si>
    <t xml:space="preserve">  行政規費收入</t>
  </si>
  <si>
    <t xml:space="preserve">  使用規費收入</t>
  </si>
  <si>
    <t>財產收入</t>
  </si>
  <si>
    <t xml:space="preserve">  財產孳息</t>
  </si>
  <si>
    <t xml:space="preserve">  財產售價</t>
  </si>
  <si>
    <t>補助及協助收入</t>
  </si>
  <si>
    <t>其他收入</t>
  </si>
  <si>
    <t xml:space="preserve">  學雜費收入</t>
  </si>
  <si>
    <t xml:space="preserve">  雜項收入</t>
  </si>
  <si>
    <t>總計</t>
  </si>
  <si>
    <t>94年度</t>
  </si>
  <si>
    <t xml:space="preserve">  沒入及沒收財物</t>
  </si>
  <si>
    <t xml:space="preserve">  罰金罰鍰及怠金</t>
  </si>
  <si>
    <t xml:space="preserve">  投資收益</t>
  </si>
  <si>
    <t>營業盈餘及事業收入</t>
  </si>
  <si>
    <t xml:space="preserve">  上級政府補助收入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</si>
</sst>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 "/>
    <numFmt numFmtId="178" formatCode="#,##0.00_ 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"/>
    <numFmt numFmtId="184" formatCode="0.00_ "/>
    <numFmt numFmtId="185" formatCode="0.000_ "/>
    <numFmt numFmtId="186" formatCode="_-* #,##0.0_-;\-* #,##0.0_-;_-* &quot;-&quot;_-;_-@_-"/>
    <numFmt numFmtId="187" formatCode="_-* #,##0.00_-;\-* #,##0.00_-;_-* &quot;-&quot;_-;_-@_-"/>
    <numFmt numFmtId="188" formatCode="\+#,##0_);\-#,##0"/>
  </numFmts>
  <fonts count="9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176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7" fontId="0" fillId="0" borderId="0" xfId="0" applyNumberFormat="1" applyBorder="1" applyAlignment="1">
      <alignment horizontal="right" vertical="top" wrapText="1"/>
    </xf>
    <xf numFmtId="179" fontId="0" fillId="0" borderId="0" xfId="0" applyNumberFormat="1" applyBorder="1" applyAlignment="1">
      <alignment horizontal="right" vertical="top" wrapText="1"/>
    </xf>
    <xf numFmtId="179" fontId="0" fillId="0" borderId="1" xfId="0" applyNumberFormat="1" applyBorder="1" applyAlignment="1">
      <alignment horizontal="right" vertical="top" wrapText="1"/>
    </xf>
    <xf numFmtId="176" fontId="0" fillId="0" borderId="0" xfId="0" applyNumberForma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0" fillId="0" borderId="0" xfId="0" applyNumberForma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top" wrapText="1"/>
    </xf>
    <xf numFmtId="177" fontId="0" fillId="0" borderId="1" xfId="0" applyNumberFormat="1" applyBorder="1" applyAlignment="1">
      <alignment horizontal="right" vertical="top" wrapText="1"/>
    </xf>
    <xf numFmtId="176" fontId="6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top" wrapText="1"/>
    </xf>
    <xf numFmtId="184" fontId="0" fillId="0" borderId="0" xfId="0" applyNumberFormat="1" applyBorder="1" applyAlignment="1">
      <alignment horizontal="right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1" xfId="0" applyNumberFormat="1" applyBorder="1" applyAlignment="1">
      <alignment horizontal="right" vertical="top" wrapText="1"/>
    </xf>
    <xf numFmtId="177" fontId="0" fillId="2" borderId="1" xfId="0" applyNumberFormat="1" applyFill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8" fontId="0" fillId="0" borderId="0" xfId="0" applyNumberFormat="1" applyBorder="1" applyAlignment="1">
      <alignment horizontal="right" vertical="top" wrapText="1"/>
    </xf>
    <xf numFmtId="188" fontId="0" fillId="0" borderId="1" xfId="0" applyNumberFormat="1" applyBorder="1" applyAlignment="1">
      <alignment horizontal="right" vertical="top" wrapText="1"/>
    </xf>
    <xf numFmtId="188" fontId="6" fillId="0" borderId="1" xfId="0" applyNumberFormat="1" applyFont="1" applyBorder="1" applyAlignment="1">
      <alignment horizontal="right" vertical="center" wrapText="1"/>
    </xf>
    <xf numFmtId="188" fontId="0" fillId="0" borderId="1" xfId="0" applyNumberFormat="1" applyFont="1" applyBorder="1" applyAlignment="1">
      <alignment horizontal="right" vertical="center" wrapText="1"/>
    </xf>
    <xf numFmtId="186" fontId="0" fillId="0" borderId="1" xfId="0" applyNumberFormat="1" applyFont="1" applyBorder="1" applyAlignment="1">
      <alignment horizontal="right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top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41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Fill="1" applyBorder="1" applyAlignment="1">
      <alignment horizontal="right" vertical="top" wrapText="1"/>
    </xf>
    <xf numFmtId="177" fontId="6" fillId="2" borderId="1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top" wrapText="1"/>
    </xf>
    <xf numFmtId="177" fontId="4" fillId="0" borderId="0" xfId="0" applyNumberFormat="1" applyFont="1" applyBorder="1" applyAlignment="1">
      <alignment horizontal="right" vertical="top" wrapText="1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left" vertical="top" wrapText="1"/>
    </xf>
    <xf numFmtId="177" fontId="0" fillId="0" borderId="0" xfId="0" applyNumberFormat="1" applyBorder="1" applyAlignment="1">
      <alignment horizontal="right" wrapText="1"/>
    </xf>
    <xf numFmtId="0" fontId="0" fillId="0" borderId="3" xfId="0" applyBorder="1" applyAlignment="1">
      <alignment horizontal="distributed" vertical="center" wrapText="1"/>
    </xf>
    <xf numFmtId="188" fontId="0" fillId="0" borderId="4" xfId="0" applyNumberFormat="1" applyBorder="1" applyAlignment="1">
      <alignment horizontal="center" vertical="center" wrapText="1"/>
    </xf>
    <xf numFmtId="188" fontId="0" fillId="0" borderId="5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76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178" fontId="7" fillId="0" borderId="1" xfId="0" applyNumberFormat="1" applyFont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88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188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7" fontId="8" fillId="2" borderId="1" xfId="0" applyNumberFormat="1" applyFont="1" applyFill="1" applyBorder="1" applyAlignment="1">
      <alignment horizontal="right" vertical="center" wrapText="1"/>
    </xf>
    <xf numFmtId="177" fontId="7" fillId="2" borderId="1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right" vertical="center" wrapText="1"/>
    </xf>
    <xf numFmtId="177" fontId="7" fillId="2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workbookViewId="0" topLeftCell="A4">
      <pane xSplit="3" ySplit="1" topLeftCell="D5" activePane="bottomRight" state="frozen"/>
      <selection pane="topLeft" activeCell="A4" sqref="A4"/>
      <selection pane="topRight" activeCell="D4" sqref="D4"/>
      <selection pane="bottomLeft" activeCell="A5" sqref="A5"/>
      <selection pane="bottomRight" activeCell="A21" sqref="A21:IV31"/>
    </sheetView>
  </sheetViews>
  <sheetFormatPr defaultColWidth="9.140625" defaultRowHeight="14.25"/>
  <cols>
    <col min="1" max="2" width="4.7109375" style="2" customWidth="1"/>
    <col min="3" max="3" width="21.8515625" style="1" customWidth="1"/>
    <col min="4" max="4" width="17.8515625" style="7" customWidth="1"/>
    <col min="5" max="5" width="16.7109375" style="7" customWidth="1"/>
    <col min="6" max="6" width="17.8515625" style="7" customWidth="1"/>
    <col min="7" max="7" width="9.28125" style="8" bestFit="1" customWidth="1"/>
    <col min="8" max="8" width="17.57421875" style="46" customWidth="1"/>
    <col min="9" max="10" width="16.7109375" style="7" customWidth="1"/>
    <col min="11" max="11" width="17.57421875" style="7" customWidth="1"/>
    <col min="12" max="12" width="9.28125" style="30" customWidth="1"/>
    <col min="13" max="13" width="17.7109375" style="36" customWidth="1"/>
    <col min="14" max="14" width="10.7109375" style="1" customWidth="1"/>
    <col min="15" max="15" width="9.140625" style="1" customWidth="1"/>
    <col min="16" max="16384" width="9.140625" style="3" customWidth="1"/>
  </cols>
  <sheetData>
    <row r="1" spans="1:9" ht="24">
      <c r="A1" s="6"/>
      <c r="F1" s="48" t="s">
        <v>23</v>
      </c>
      <c r="G1" s="48"/>
      <c r="H1" s="52" t="s">
        <v>12</v>
      </c>
      <c r="I1" s="52"/>
    </row>
    <row r="2" spans="1:9" ht="30">
      <c r="A2" s="10" t="s">
        <v>15</v>
      </c>
      <c r="B2" s="60" t="s">
        <v>17</v>
      </c>
      <c r="C2" s="61"/>
      <c r="F2" s="49" t="s">
        <v>13</v>
      </c>
      <c r="G2" s="49"/>
      <c r="H2" s="53" t="s">
        <v>14</v>
      </c>
      <c r="I2" s="53"/>
    </row>
    <row r="3" spans="1:15" s="4" customFormat="1" ht="16.5" customHeight="1">
      <c r="A3" s="6" t="s">
        <v>16</v>
      </c>
      <c r="B3" s="61"/>
      <c r="C3" s="61"/>
      <c r="D3" s="15"/>
      <c r="E3" s="15"/>
      <c r="F3" s="50" t="s">
        <v>11</v>
      </c>
      <c r="G3" s="50"/>
      <c r="H3" s="51" t="s">
        <v>44</v>
      </c>
      <c r="I3" s="51"/>
      <c r="J3" s="15"/>
      <c r="K3" s="15"/>
      <c r="L3" s="31"/>
      <c r="M3" s="54" t="s">
        <v>4</v>
      </c>
      <c r="N3" s="54"/>
      <c r="O3" s="22"/>
    </row>
    <row r="4" spans="1:14" s="25" customFormat="1" ht="19.5" customHeight="1">
      <c r="A4" s="55" t="s">
        <v>18</v>
      </c>
      <c r="B4" s="55"/>
      <c r="C4" s="55"/>
      <c r="D4" s="58" t="s">
        <v>20</v>
      </c>
      <c r="E4" s="58"/>
      <c r="F4" s="58"/>
      <c r="G4" s="58"/>
      <c r="H4" s="59" t="s">
        <v>22</v>
      </c>
      <c r="I4" s="59"/>
      <c r="J4" s="59"/>
      <c r="K4" s="59"/>
      <c r="L4" s="59"/>
      <c r="M4" s="56" t="s">
        <v>9</v>
      </c>
      <c r="N4" s="55" t="s">
        <v>0</v>
      </c>
    </row>
    <row r="5" spans="1:14" s="25" customFormat="1" ht="19.5" customHeight="1">
      <c r="A5" s="26" t="s">
        <v>1</v>
      </c>
      <c r="B5" s="26" t="s">
        <v>2</v>
      </c>
      <c r="C5" s="27" t="s">
        <v>19</v>
      </c>
      <c r="D5" s="28" t="s">
        <v>7</v>
      </c>
      <c r="E5" s="28" t="s">
        <v>8</v>
      </c>
      <c r="F5" s="28" t="s">
        <v>21</v>
      </c>
      <c r="G5" s="29" t="s">
        <v>3</v>
      </c>
      <c r="H5" s="41" t="s">
        <v>5</v>
      </c>
      <c r="I5" s="28" t="s">
        <v>6</v>
      </c>
      <c r="J5" s="28" t="s">
        <v>10</v>
      </c>
      <c r="K5" s="28" t="s">
        <v>21</v>
      </c>
      <c r="L5" s="32" t="s">
        <v>3</v>
      </c>
      <c r="M5" s="57"/>
      <c r="N5" s="55"/>
    </row>
    <row r="6" spans="1:14" ht="3" customHeight="1">
      <c r="A6" s="18"/>
      <c r="B6" s="18"/>
      <c r="C6" s="5"/>
      <c r="D6" s="19"/>
      <c r="E6" s="19"/>
      <c r="F6" s="19"/>
      <c r="G6" s="9"/>
      <c r="H6" s="42"/>
      <c r="I6" s="19"/>
      <c r="J6" s="19"/>
      <c r="K6" s="19"/>
      <c r="L6" s="33"/>
      <c r="M6" s="37"/>
      <c r="N6" s="5"/>
    </row>
    <row r="7" spans="1:15" s="12" customFormat="1" ht="19.5" customHeight="1">
      <c r="A7" s="20">
        <v>1</v>
      </c>
      <c r="B7" s="20"/>
      <c r="C7" s="11" t="s">
        <v>24</v>
      </c>
      <c r="D7" s="23">
        <f>SUM(D8:D13)</f>
        <v>7098328000</v>
      </c>
      <c r="E7" s="23">
        <f>SUM(E8:E13)</f>
        <v>193496000</v>
      </c>
      <c r="F7" s="23">
        <f>D7+E7</f>
        <v>7291824000</v>
      </c>
      <c r="G7" s="35">
        <f aca="true" t="shared" si="0" ref="G7:G15">F7/F$31*100</f>
        <v>35.68255869107813</v>
      </c>
      <c r="H7" s="47">
        <f>SUM(H8:H13)</f>
        <v>6940126754</v>
      </c>
      <c r="I7" s="23">
        <f>SUM(I8:I13)</f>
        <v>228225815</v>
      </c>
      <c r="J7" s="23">
        <f>SUM(J8:J13)</f>
        <v>477623380</v>
      </c>
      <c r="K7" s="47">
        <f>H7+I7+J7</f>
        <v>7645975949</v>
      </c>
      <c r="L7" s="35">
        <f aca="true" t="shared" si="1" ref="L7:L30">K7*100/K$31</f>
        <v>36.081950089271956</v>
      </c>
      <c r="M7" s="38">
        <f>M8+M9+M10+M11+M12+M13</f>
        <v>354151949</v>
      </c>
      <c r="N7" s="11"/>
      <c r="O7" s="16"/>
    </row>
    <row r="8" spans="1:15" s="14" customFormat="1" ht="19.5" customHeight="1">
      <c r="A8" s="21"/>
      <c r="B8" s="21">
        <v>1</v>
      </c>
      <c r="C8" s="13" t="s">
        <v>25</v>
      </c>
      <c r="D8" s="24">
        <v>1246476000</v>
      </c>
      <c r="E8" s="24"/>
      <c r="F8" s="23">
        <f aca="true" t="shared" si="2" ref="F8:F30">D8+E8</f>
        <v>1246476000</v>
      </c>
      <c r="G8" s="35">
        <f t="shared" si="0"/>
        <v>6.099633373902099</v>
      </c>
      <c r="H8" s="44">
        <v>1063867103</v>
      </c>
      <c r="I8" s="24">
        <v>126536094</v>
      </c>
      <c r="J8" s="24"/>
      <c r="K8" s="23">
        <f aca="true" t="shared" si="3" ref="K8:K30">H8+I8+J8</f>
        <v>1190403197</v>
      </c>
      <c r="L8" s="35">
        <f t="shared" si="1"/>
        <v>5.6176044793707955</v>
      </c>
      <c r="M8" s="39">
        <f aca="true" t="shared" si="4" ref="M8:M30">K8-F8</f>
        <v>-56072803</v>
      </c>
      <c r="N8" s="13"/>
      <c r="O8" s="17"/>
    </row>
    <row r="9" spans="1:15" s="14" customFormat="1" ht="19.5" customHeight="1">
      <c r="A9" s="21"/>
      <c r="B9" s="21">
        <v>2</v>
      </c>
      <c r="C9" s="13" t="s">
        <v>26</v>
      </c>
      <c r="D9" s="24">
        <v>512673000</v>
      </c>
      <c r="E9" s="24"/>
      <c r="F9" s="23">
        <f t="shared" si="2"/>
        <v>512673000</v>
      </c>
      <c r="G9" s="35">
        <f t="shared" si="0"/>
        <v>2.5087665873217864</v>
      </c>
      <c r="H9" s="44">
        <v>456362188</v>
      </c>
      <c r="I9" s="24">
        <v>29247380</v>
      </c>
      <c r="J9" s="24"/>
      <c r="K9" s="23">
        <f t="shared" si="3"/>
        <v>485609568</v>
      </c>
      <c r="L9" s="35">
        <f t="shared" si="1"/>
        <v>2.2916289970465504</v>
      </c>
      <c r="M9" s="39">
        <f t="shared" si="4"/>
        <v>-27063432</v>
      </c>
      <c r="N9" s="13"/>
      <c r="O9" s="17"/>
    </row>
    <row r="10" spans="1:15" s="14" customFormat="1" ht="19.5" customHeight="1">
      <c r="A10" s="21"/>
      <c r="B10" s="21">
        <v>3</v>
      </c>
      <c r="C10" s="13" t="s">
        <v>27</v>
      </c>
      <c r="D10" s="24">
        <v>1545030000</v>
      </c>
      <c r="E10" s="24"/>
      <c r="F10" s="23">
        <f t="shared" si="2"/>
        <v>1545030000</v>
      </c>
      <c r="G10" s="35">
        <f t="shared" si="0"/>
        <v>7.560608107721258</v>
      </c>
      <c r="H10" s="44">
        <v>1483082569</v>
      </c>
      <c r="I10" s="24">
        <v>72442341</v>
      </c>
      <c r="J10" s="24"/>
      <c r="K10" s="23">
        <f t="shared" si="3"/>
        <v>1555524910</v>
      </c>
      <c r="L10" s="35">
        <f t="shared" si="1"/>
        <v>7.340641997779223</v>
      </c>
      <c r="M10" s="40">
        <f t="shared" si="4"/>
        <v>10494910</v>
      </c>
      <c r="N10" s="13"/>
      <c r="O10" s="17"/>
    </row>
    <row r="11" spans="1:15" s="14" customFormat="1" ht="19.5" customHeight="1">
      <c r="A11" s="21"/>
      <c r="B11" s="21">
        <v>5</v>
      </c>
      <c r="C11" s="13" t="s">
        <v>28</v>
      </c>
      <c r="D11" s="24">
        <v>91070000</v>
      </c>
      <c r="E11" s="24"/>
      <c r="F11" s="23">
        <f t="shared" si="2"/>
        <v>91070000</v>
      </c>
      <c r="G11" s="35">
        <f t="shared" si="0"/>
        <v>0.4456512691469906</v>
      </c>
      <c r="H11" s="44">
        <v>96459588</v>
      </c>
      <c r="I11" s="24"/>
      <c r="J11" s="24"/>
      <c r="K11" s="23">
        <f t="shared" si="3"/>
        <v>96459588</v>
      </c>
      <c r="L11" s="35">
        <f t="shared" si="1"/>
        <v>0.45520023383057284</v>
      </c>
      <c r="M11" s="39">
        <f t="shared" si="4"/>
        <v>5389588</v>
      </c>
      <c r="N11" s="13"/>
      <c r="O11" s="17"/>
    </row>
    <row r="12" spans="1:15" s="14" customFormat="1" ht="19.5" customHeight="1">
      <c r="A12" s="21"/>
      <c r="B12" s="21">
        <v>8</v>
      </c>
      <c r="C12" s="13" t="s">
        <v>29</v>
      </c>
      <c r="D12" s="24">
        <v>313192000</v>
      </c>
      <c r="E12" s="24"/>
      <c r="F12" s="23">
        <f t="shared" si="2"/>
        <v>313192000</v>
      </c>
      <c r="G12" s="35">
        <f t="shared" si="0"/>
        <v>1.5326058228470878</v>
      </c>
      <c r="H12" s="44">
        <v>252157322</v>
      </c>
      <c r="I12" s="24"/>
      <c r="J12" s="24">
        <v>44025454</v>
      </c>
      <c r="K12" s="23">
        <f t="shared" si="3"/>
        <v>296182776</v>
      </c>
      <c r="L12" s="35">
        <f t="shared" si="1"/>
        <v>1.3977093587812979</v>
      </c>
      <c r="M12" s="39">
        <f t="shared" si="4"/>
        <v>-17009224</v>
      </c>
      <c r="N12" s="13"/>
      <c r="O12" s="17"/>
    </row>
    <row r="13" spans="1:15" s="14" customFormat="1" ht="19.5" customHeight="1">
      <c r="A13" s="21"/>
      <c r="B13" s="21">
        <v>9</v>
      </c>
      <c r="C13" s="13" t="s">
        <v>30</v>
      </c>
      <c r="D13" s="24">
        <v>3389887000</v>
      </c>
      <c r="E13" s="24">
        <v>193496000</v>
      </c>
      <c r="F13" s="23">
        <f t="shared" si="2"/>
        <v>3583383000</v>
      </c>
      <c r="G13" s="35">
        <f t="shared" si="0"/>
        <v>17.535293530138908</v>
      </c>
      <c r="H13" s="34">
        <f>3638048649-49850665</f>
        <v>3588197984</v>
      </c>
      <c r="I13" s="24"/>
      <c r="J13" s="24">
        <v>433597926</v>
      </c>
      <c r="K13" s="47">
        <f t="shared" si="3"/>
        <v>4021795910</v>
      </c>
      <c r="L13" s="35">
        <f t="shared" si="1"/>
        <v>18.979165022463516</v>
      </c>
      <c r="M13" s="39">
        <f t="shared" si="4"/>
        <v>438412910</v>
      </c>
      <c r="N13" s="13"/>
      <c r="O13" s="17"/>
    </row>
    <row r="14" spans="1:15" s="12" customFormat="1" ht="19.5" customHeight="1">
      <c r="A14" s="20">
        <v>3</v>
      </c>
      <c r="B14" s="20"/>
      <c r="C14" s="11" t="s">
        <v>31</v>
      </c>
      <c r="D14" s="23">
        <f>SUM(D15:D17)</f>
        <v>350720000</v>
      </c>
      <c r="E14" s="23">
        <f>SUM(E15:E17)</f>
        <v>190000</v>
      </c>
      <c r="F14" s="23">
        <f t="shared" si="2"/>
        <v>350910000</v>
      </c>
      <c r="G14" s="35">
        <f t="shared" si="0"/>
        <v>1.71717894868091</v>
      </c>
      <c r="H14" s="43">
        <f>SUM(H15:H17)</f>
        <v>342809672</v>
      </c>
      <c r="I14" s="23">
        <f>SUM(I15:I17)</f>
        <v>59485857</v>
      </c>
      <c r="J14" s="23"/>
      <c r="K14" s="23">
        <f>H14+I14+J14</f>
        <v>402295529</v>
      </c>
      <c r="L14" s="35">
        <f t="shared" si="1"/>
        <v>1.8984636226084026</v>
      </c>
      <c r="M14" s="38">
        <f>M15+M17+M16</f>
        <v>51385529</v>
      </c>
      <c r="N14" s="11"/>
      <c r="O14" s="16"/>
    </row>
    <row r="15" spans="1:15" s="14" customFormat="1" ht="19.5" customHeight="1">
      <c r="A15" s="21"/>
      <c r="B15" s="21">
        <v>1</v>
      </c>
      <c r="C15" s="13" t="s">
        <v>46</v>
      </c>
      <c r="D15" s="24">
        <v>350120000</v>
      </c>
      <c r="E15" s="24">
        <v>190000</v>
      </c>
      <c r="F15" s="23">
        <f t="shared" si="2"/>
        <v>350310000</v>
      </c>
      <c r="G15" s="35">
        <f t="shared" si="0"/>
        <v>1.7142428472041535</v>
      </c>
      <c r="H15" s="44">
        <v>342107602</v>
      </c>
      <c r="I15" s="24">
        <v>59485857</v>
      </c>
      <c r="J15" s="44"/>
      <c r="K15" s="43">
        <f>H15+I15+J15</f>
        <v>401593459</v>
      </c>
      <c r="L15" s="35">
        <f t="shared" si="1"/>
        <v>1.89515050014135</v>
      </c>
      <c r="M15" s="39">
        <f t="shared" si="4"/>
        <v>51283459</v>
      </c>
      <c r="N15" s="13"/>
      <c r="O15" s="17"/>
    </row>
    <row r="16" spans="1:15" s="14" customFormat="1" ht="19.5" customHeight="1">
      <c r="A16" s="21"/>
      <c r="B16" s="21">
        <v>2</v>
      </c>
      <c r="C16" s="13" t="s">
        <v>45</v>
      </c>
      <c r="D16" s="24"/>
      <c r="E16" s="24"/>
      <c r="F16" s="23"/>
      <c r="G16" s="35"/>
      <c r="H16" s="44">
        <v>702070</v>
      </c>
      <c r="I16" s="24"/>
      <c r="J16" s="44"/>
      <c r="K16" s="43">
        <f>H16+I16+J16</f>
        <v>702070</v>
      </c>
      <c r="L16" s="35">
        <f t="shared" si="1"/>
        <v>0.0033131224670525264</v>
      </c>
      <c r="M16" s="39">
        <f t="shared" si="4"/>
        <v>702070</v>
      </c>
      <c r="N16" s="13"/>
      <c r="O16" s="17"/>
    </row>
    <row r="17" spans="1:15" s="14" customFormat="1" ht="19.5" customHeight="1">
      <c r="A17" s="21"/>
      <c r="B17" s="21">
        <v>3</v>
      </c>
      <c r="C17" s="13" t="s">
        <v>32</v>
      </c>
      <c r="D17" s="24">
        <v>600000</v>
      </c>
      <c r="E17" s="24"/>
      <c r="F17" s="23">
        <f t="shared" si="2"/>
        <v>600000</v>
      </c>
      <c r="G17" s="35">
        <f aca="true" t="shared" si="5" ref="G17:G30">F17/F$31*100</f>
        <v>0.0029361014767562794</v>
      </c>
      <c r="H17" s="45">
        <v>0</v>
      </c>
      <c r="I17" s="24"/>
      <c r="J17" s="24"/>
      <c r="K17" s="43">
        <f>H17+I17+J17</f>
        <v>0</v>
      </c>
      <c r="L17" s="35">
        <f t="shared" si="1"/>
        <v>0</v>
      </c>
      <c r="M17" s="39">
        <f t="shared" si="4"/>
        <v>-600000</v>
      </c>
      <c r="N17" s="13"/>
      <c r="O17" s="17"/>
    </row>
    <row r="18" spans="1:15" s="12" customFormat="1" ht="19.5" customHeight="1">
      <c r="A18" s="20">
        <v>4</v>
      </c>
      <c r="B18" s="20"/>
      <c r="C18" s="11" t="s">
        <v>33</v>
      </c>
      <c r="D18" s="23">
        <f>D19+D20</f>
        <v>206719000</v>
      </c>
      <c r="E18" s="23"/>
      <c r="F18" s="23">
        <f t="shared" si="2"/>
        <v>206719000</v>
      </c>
      <c r="G18" s="35">
        <f t="shared" si="5"/>
        <v>1.0115799352893022</v>
      </c>
      <c r="H18" s="43">
        <f>H19+H20</f>
        <v>205949227</v>
      </c>
      <c r="I18" s="23"/>
      <c r="J18" s="23"/>
      <c r="K18" s="23">
        <f t="shared" si="3"/>
        <v>205949227</v>
      </c>
      <c r="L18" s="35">
        <f t="shared" si="1"/>
        <v>0.9718902830854484</v>
      </c>
      <c r="M18" s="38">
        <f>M19+M20</f>
        <v>-769773</v>
      </c>
      <c r="N18" s="11"/>
      <c r="O18" s="16"/>
    </row>
    <row r="19" spans="1:15" s="14" customFormat="1" ht="19.5" customHeight="1">
      <c r="A19" s="21"/>
      <c r="B19" s="21">
        <v>1</v>
      </c>
      <c r="C19" s="13" t="s">
        <v>34</v>
      </c>
      <c r="D19" s="24">
        <v>161420000</v>
      </c>
      <c r="E19" s="24"/>
      <c r="F19" s="23">
        <f t="shared" si="2"/>
        <v>161420000</v>
      </c>
      <c r="G19" s="35">
        <f t="shared" si="5"/>
        <v>0.7899091672966643</v>
      </c>
      <c r="H19" s="44">
        <v>158029525</v>
      </c>
      <c r="I19" s="24"/>
      <c r="J19" s="24"/>
      <c r="K19" s="23">
        <f t="shared" si="3"/>
        <v>158029525</v>
      </c>
      <c r="L19" s="35">
        <f t="shared" si="1"/>
        <v>0.7457535142295482</v>
      </c>
      <c r="M19" s="39">
        <f t="shared" si="4"/>
        <v>-3390475</v>
      </c>
      <c r="N19" s="13"/>
      <c r="O19" s="17"/>
    </row>
    <row r="20" spans="1:15" s="14" customFormat="1" ht="19.5" customHeight="1">
      <c r="A20" s="21"/>
      <c r="B20" s="21">
        <v>2</v>
      </c>
      <c r="C20" s="13" t="s">
        <v>35</v>
      </c>
      <c r="D20" s="24">
        <v>45299000</v>
      </c>
      <c r="E20" s="24"/>
      <c r="F20" s="23">
        <f t="shared" si="2"/>
        <v>45299000</v>
      </c>
      <c r="G20" s="35">
        <f t="shared" si="5"/>
        <v>0.22167076799263782</v>
      </c>
      <c r="H20" s="44">
        <v>47919702</v>
      </c>
      <c r="I20" s="24"/>
      <c r="J20" s="24"/>
      <c r="K20" s="23">
        <f t="shared" si="3"/>
        <v>47919702</v>
      </c>
      <c r="L20" s="35">
        <f t="shared" si="1"/>
        <v>0.22613676885590026</v>
      </c>
      <c r="M20" s="39">
        <f t="shared" si="4"/>
        <v>2620702</v>
      </c>
      <c r="N20" s="13"/>
      <c r="O20" s="17"/>
    </row>
    <row r="21" spans="1:15" s="69" customFormat="1" ht="19.5" customHeight="1">
      <c r="A21" s="62">
        <v>6</v>
      </c>
      <c r="B21" s="62"/>
      <c r="C21" s="63" t="s">
        <v>36</v>
      </c>
      <c r="D21" s="64">
        <f>D22+D23</f>
        <v>761546000</v>
      </c>
      <c r="E21" s="64">
        <f aca="true" t="shared" si="6" ref="E21:J21">E22+E23</f>
        <v>537631000</v>
      </c>
      <c r="F21" s="64">
        <f t="shared" si="2"/>
        <v>1299177000</v>
      </c>
      <c r="G21" s="65">
        <f t="shared" si="5"/>
        <v>6.3575258471129885</v>
      </c>
      <c r="H21" s="66">
        <f t="shared" si="6"/>
        <v>194748222</v>
      </c>
      <c r="I21" s="64"/>
      <c r="J21" s="64">
        <f t="shared" si="6"/>
        <v>1100473035</v>
      </c>
      <c r="K21" s="64">
        <f t="shared" si="3"/>
        <v>1295221257</v>
      </c>
      <c r="L21" s="65">
        <f t="shared" si="1"/>
        <v>6.112248987096321</v>
      </c>
      <c r="M21" s="67">
        <f>M22+M23</f>
        <v>-3955743</v>
      </c>
      <c r="N21" s="63"/>
      <c r="O21" s="68"/>
    </row>
    <row r="22" spans="1:15" s="76" customFormat="1" ht="19.5" customHeight="1">
      <c r="A22" s="70"/>
      <c r="B22" s="70">
        <v>1</v>
      </c>
      <c r="C22" s="71" t="s">
        <v>37</v>
      </c>
      <c r="D22" s="72">
        <v>5689000</v>
      </c>
      <c r="E22" s="72"/>
      <c r="F22" s="64">
        <f t="shared" si="2"/>
        <v>5689000</v>
      </c>
      <c r="G22" s="65">
        <f t="shared" si="5"/>
        <v>0.02783913550211079</v>
      </c>
      <c r="H22" s="73">
        <v>1733257</v>
      </c>
      <c r="I22" s="72"/>
      <c r="J22" s="72"/>
      <c r="K22" s="64">
        <f t="shared" si="3"/>
        <v>1733257</v>
      </c>
      <c r="L22" s="65">
        <f t="shared" si="1"/>
        <v>0.008179373435520762</v>
      </c>
      <c r="M22" s="74">
        <f>K22-F22</f>
        <v>-3955743</v>
      </c>
      <c r="N22" s="71"/>
      <c r="O22" s="75"/>
    </row>
    <row r="23" spans="1:15" s="76" customFormat="1" ht="19.5" customHeight="1">
      <c r="A23" s="70"/>
      <c r="B23" s="70">
        <v>2</v>
      </c>
      <c r="C23" s="71" t="s">
        <v>38</v>
      </c>
      <c r="D23" s="72">
        <v>755857000</v>
      </c>
      <c r="E23" s="72">
        <v>537631000</v>
      </c>
      <c r="F23" s="64">
        <f t="shared" si="2"/>
        <v>1293488000</v>
      </c>
      <c r="G23" s="65">
        <f t="shared" si="5"/>
        <v>6.329686711610877</v>
      </c>
      <c r="H23" s="73">
        <v>193014965</v>
      </c>
      <c r="I23" s="72"/>
      <c r="J23" s="72">
        <v>1100473035</v>
      </c>
      <c r="K23" s="64">
        <f t="shared" si="3"/>
        <v>1293488000</v>
      </c>
      <c r="L23" s="65">
        <f t="shared" si="1"/>
        <v>6.1040696136608</v>
      </c>
      <c r="M23" s="74">
        <f>K23-F23</f>
        <v>0</v>
      </c>
      <c r="N23" s="71"/>
      <c r="O23" s="75"/>
    </row>
    <row r="24" spans="1:15" s="76" customFormat="1" ht="19.5" customHeight="1">
      <c r="A24" s="62">
        <v>7</v>
      </c>
      <c r="B24" s="70"/>
      <c r="C24" s="63" t="s">
        <v>48</v>
      </c>
      <c r="D24" s="72">
        <f>D25</f>
        <v>0</v>
      </c>
      <c r="E24" s="72">
        <f>E25</f>
        <v>0</v>
      </c>
      <c r="F24" s="72">
        <f>F25</f>
        <v>0</v>
      </c>
      <c r="G24" s="65">
        <f t="shared" si="5"/>
        <v>0</v>
      </c>
      <c r="H24" s="73">
        <f>H25</f>
        <v>0</v>
      </c>
      <c r="I24" s="77">
        <f>I25</f>
        <v>3500000</v>
      </c>
      <c r="J24" s="73">
        <f>J25</f>
        <v>0</v>
      </c>
      <c r="K24" s="78">
        <f t="shared" si="3"/>
        <v>3500000</v>
      </c>
      <c r="L24" s="65">
        <f t="shared" si="1"/>
        <v>0.016516769887167722</v>
      </c>
      <c r="M24" s="67">
        <f>K24-F24</f>
        <v>3500000</v>
      </c>
      <c r="N24" s="71"/>
      <c r="O24" s="75"/>
    </row>
    <row r="25" spans="1:15" s="76" customFormat="1" ht="19.5" customHeight="1">
      <c r="A25" s="70"/>
      <c r="B25" s="70">
        <v>1</v>
      </c>
      <c r="C25" s="71" t="s">
        <v>47</v>
      </c>
      <c r="D25" s="72"/>
      <c r="E25" s="72"/>
      <c r="F25" s="64"/>
      <c r="G25" s="65">
        <f t="shared" si="5"/>
        <v>0</v>
      </c>
      <c r="H25" s="73"/>
      <c r="I25" s="77">
        <v>3500000</v>
      </c>
      <c r="J25" s="73"/>
      <c r="K25" s="78">
        <f t="shared" si="3"/>
        <v>3500000</v>
      </c>
      <c r="L25" s="65">
        <f t="shared" si="1"/>
        <v>0.016516769887167722</v>
      </c>
      <c r="M25" s="74">
        <f>K25-F25</f>
        <v>3500000</v>
      </c>
      <c r="N25" s="71"/>
      <c r="O25" s="75"/>
    </row>
    <row r="26" spans="1:15" s="69" customFormat="1" ht="19.5" customHeight="1">
      <c r="A26" s="62">
        <v>8</v>
      </c>
      <c r="B26" s="62"/>
      <c r="C26" s="63" t="s">
        <v>39</v>
      </c>
      <c r="D26" s="64">
        <f>D27</f>
        <v>10514737000</v>
      </c>
      <c r="E26" s="64">
        <f aca="true" t="shared" si="7" ref="E26:J26">E27</f>
        <v>695799000</v>
      </c>
      <c r="F26" s="64">
        <f t="shared" si="2"/>
        <v>11210536000</v>
      </c>
      <c r="G26" s="65">
        <f t="shared" si="5"/>
        <v>54.85878550804906</v>
      </c>
      <c r="H26" s="78">
        <f t="shared" si="7"/>
        <v>10117350833</v>
      </c>
      <c r="I26" s="64">
        <f t="shared" si="7"/>
        <v>0</v>
      </c>
      <c r="J26" s="64">
        <f t="shared" si="7"/>
        <v>813858521</v>
      </c>
      <c r="K26" s="78">
        <f t="shared" si="3"/>
        <v>10931209354</v>
      </c>
      <c r="L26" s="65">
        <f t="shared" si="1"/>
        <v>51.58521985384952</v>
      </c>
      <c r="M26" s="67">
        <f>M27</f>
        <v>-279326646</v>
      </c>
      <c r="N26" s="63"/>
      <c r="O26" s="68"/>
    </row>
    <row r="27" spans="1:15" s="76" customFormat="1" ht="19.5" customHeight="1">
      <c r="A27" s="70"/>
      <c r="B27" s="70">
        <v>1</v>
      </c>
      <c r="C27" s="71" t="s">
        <v>49</v>
      </c>
      <c r="D27" s="72">
        <v>10514737000</v>
      </c>
      <c r="E27" s="72">
        <v>695799000</v>
      </c>
      <c r="F27" s="64">
        <f t="shared" si="2"/>
        <v>11210536000</v>
      </c>
      <c r="G27" s="65">
        <f t="shared" si="5"/>
        <v>54.85878550804906</v>
      </c>
      <c r="H27" s="77">
        <f>9629827297+368547536+118976000</f>
        <v>10117350833</v>
      </c>
      <c r="I27" s="73"/>
      <c r="J27" s="72">
        <f>760138521+53720000</f>
        <v>813858521</v>
      </c>
      <c r="K27" s="78">
        <f>H27+I27+J27</f>
        <v>10931209354</v>
      </c>
      <c r="L27" s="65">
        <f t="shared" si="1"/>
        <v>51.58521985384952</v>
      </c>
      <c r="M27" s="74">
        <f t="shared" si="4"/>
        <v>-279326646</v>
      </c>
      <c r="N27" s="71"/>
      <c r="O27" s="75"/>
    </row>
    <row r="28" spans="1:15" s="69" customFormat="1" ht="19.5" customHeight="1">
      <c r="A28" s="62">
        <v>11</v>
      </c>
      <c r="B28" s="62"/>
      <c r="C28" s="63" t="s">
        <v>40</v>
      </c>
      <c r="D28" s="64">
        <f>SUM(D29:D30)</f>
        <v>73950000</v>
      </c>
      <c r="E28" s="64">
        <f>SUM(E29:E30)</f>
        <v>2145000</v>
      </c>
      <c r="F28" s="64">
        <f t="shared" si="2"/>
        <v>76095000</v>
      </c>
      <c r="G28" s="65">
        <f t="shared" si="5"/>
        <v>0.37237106978961515</v>
      </c>
      <c r="H28" s="66">
        <f>SUM(H29:H30)</f>
        <v>705812248</v>
      </c>
      <c r="I28" s="66">
        <f>SUM(I29:I30)</f>
        <v>120454</v>
      </c>
      <c r="J28" s="64">
        <f>SUM(J29:J30)</f>
        <v>500000</v>
      </c>
      <c r="K28" s="78">
        <f t="shared" si="3"/>
        <v>706432702</v>
      </c>
      <c r="L28" s="65">
        <f t="shared" si="1"/>
        <v>3.3337103942011796</v>
      </c>
      <c r="M28" s="67">
        <f>M29+M30</f>
        <v>630337702</v>
      </c>
      <c r="N28" s="63"/>
      <c r="O28" s="68"/>
    </row>
    <row r="29" spans="1:15" s="76" customFormat="1" ht="19.5" customHeight="1">
      <c r="A29" s="70"/>
      <c r="B29" s="70">
        <v>1</v>
      </c>
      <c r="C29" s="71" t="s">
        <v>41</v>
      </c>
      <c r="D29" s="72">
        <v>14616000</v>
      </c>
      <c r="E29" s="72"/>
      <c r="F29" s="64">
        <f t="shared" si="2"/>
        <v>14616000</v>
      </c>
      <c r="G29" s="65">
        <f t="shared" si="5"/>
        <v>0.07152343197378297</v>
      </c>
      <c r="H29" s="73">
        <v>13472487</v>
      </c>
      <c r="I29" s="72"/>
      <c r="J29" s="72"/>
      <c r="K29" s="64">
        <f t="shared" si="3"/>
        <v>13472487</v>
      </c>
      <c r="L29" s="65">
        <f t="shared" si="1"/>
        <v>0.06357770502481674</v>
      </c>
      <c r="M29" s="74">
        <f t="shared" si="4"/>
        <v>-1143513</v>
      </c>
      <c r="N29" s="71"/>
      <c r="O29" s="75"/>
    </row>
    <row r="30" spans="1:15" s="76" customFormat="1" ht="19.5" customHeight="1">
      <c r="A30" s="70"/>
      <c r="B30" s="70">
        <v>6</v>
      </c>
      <c r="C30" s="71" t="s">
        <v>42</v>
      </c>
      <c r="D30" s="72">
        <v>59334000</v>
      </c>
      <c r="E30" s="72">
        <v>2145000</v>
      </c>
      <c r="F30" s="64">
        <f t="shared" si="2"/>
        <v>61479000</v>
      </c>
      <c r="G30" s="65">
        <f t="shared" si="5"/>
        <v>0.3008476378158321</v>
      </c>
      <c r="H30" s="73">
        <v>692339761</v>
      </c>
      <c r="I30" s="77">
        <v>120454</v>
      </c>
      <c r="J30" s="73">
        <v>500000</v>
      </c>
      <c r="K30" s="78">
        <f t="shared" si="3"/>
        <v>692960215</v>
      </c>
      <c r="L30" s="65">
        <f t="shared" si="1"/>
        <v>3.270132689176363</v>
      </c>
      <c r="M30" s="74">
        <f t="shared" si="4"/>
        <v>631481215</v>
      </c>
      <c r="N30" s="71"/>
      <c r="O30" s="75"/>
    </row>
    <row r="31" spans="1:15" s="69" customFormat="1" ht="19.5" customHeight="1">
      <c r="A31" s="79"/>
      <c r="B31" s="79"/>
      <c r="C31" s="80" t="s">
        <v>43</v>
      </c>
      <c r="D31" s="81">
        <f>D7+D14+D18+D21+D26+D28+D24</f>
        <v>19006000000</v>
      </c>
      <c r="E31" s="81">
        <f aca="true" t="shared" si="8" ref="E31:L31">E7+E14+E18+E21+E26+E28+E24</f>
        <v>1429261000</v>
      </c>
      <c r="F31" s="81">
        <f t="shared" si="8"/>
        <v>20435261000</v>
      </c>
      <c r="G31" s="81">
        <f t="shared" si="8"/>
        <v>100</v>
      </c>
      <c r="H31" s="82">
        <f t="shared" si="8"/>
        <v>18506796956</v>
      </c>
      <c r="I31" s="82">
        <f t="shared" si="8"/>
        <v>291332126</v>
      </c>
      <c r="J31" s="81">
        <f t="shared" si="8"/>
        <v>2392454936</v>
      </c>
      <c r="K31" s="82">
        <f t="shared" si="8"/>
        <v>21190584018</v>
      </c>
      <c r="L31" s="81">
        <f t="shared" si="8"/>
        <v>99.99999999999999</v>
      </c>
      <c r="M31" s="81">
        <f>M7+M14+M18+M21+M26+M28+M24</f>
        <v>755323018</v>
      </c>
      <c r="N31" s="80"/>
      <c r="O31" s="68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3">
    <mergeCell ref="M3:N3"/>
    <mergeCell ref="N4:N5"/>
    <mergeCell ref="M4:M5"/>
    <mergeCell ref="A4:C4"/>
    <mergeCell ref="D4:G4"/>
    <mergeCell ref="H4:L4"/>
    <mergeCell ref="B2:C3"/>
    <mergeCell ref="F1:G1"/>
    <mergeCell ref="F2:G2"/>
    <mergeCell ref="F3:G3"/>
    <mergeCell ref="H3:I3"/>
    <mergeCell ref="H1:I1"/>
    <mergeCell ref="H2:I2"/>
  </mergeCells>
  <printOptions horizontalCentered="1"/>
  <pageMargins left="0.3937007874015748" right="0.3937007874015748" top="0.5118110236220472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歲入來源別決算總表</dc:title>
  <dc:subject/>
  <dc:creator>albert</dc:creator>
  <cp:keywords/>
  <dc:description/>
  <cp:lastModifiedBy>行政院主計處中部辦公室案</cp:lastModifiedBy>
  <cp:lastPrinted>2007-01-03T03:03:13Z</cp:lastPrinted>
  <dcterms:created xsi:type="dcterms:W3CDTF">2000-08-14T03:55:42Z</dcterms:created>
  <dcterms:modified xsi:type="dcterms:W3CDTF">2007-03-15T02:36:05Z</dcterms:modified>
  <cp:category/>
  <cp:version/>
  <cp:contentType/>
  <cp:contentStatus/>
</cp:coreProperties>
</file>