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審修後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<sst xmlns="http://schemas.openxmlformats.org/spreadsheetml/2006/main" count="51" uniqueCount="41">
  <si>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營業部分</t>
  </si>
  <si>
    <t>非營業部分</t>
  </si>
  <si>
    <t>合計</t>
  </si>
  <si>
    <t>%</t>
  </si>
  <si>
    <t>營業部分</t>
  </si>
  <si>
    <t>非營業部分</t>
  </si>
  <si>
    <t>金額</t>
  </si>
  <si>
    <t>業務收入</t>
  </si>
  <si>
    <t>業務賸餘(短絀-)</t>
  </si>
  <si>
    <t>業務外收入</t>
  </si>
  <si>
    <t>業務外費用</t>
  </si>
  <si>
    <t>業務外賸餘(短絀-)</t>
  </si>
  <si>
    <t>本期稅前盈(賸)餘(短絀-)</t>
  </si>
  <si>
    <t>本期稅後盈(賸)餘(短絀-)</t>
  </si>
  <si>
    <t>業務成本與費用</t>
  </si>
  <si>
    <t xml:space="preserve"> 勞務收入</t>
  </si>
  <si>
    <t xml:space="preserve"> 徵收收入</t>
  </si>
  <si>
    <t xml:space="preserve"> 醫療成本</t>
  </si>
  <si>
    <t xml:space="preserve">   其他業務收入</t>
  </si>
  <si>
    <t xml:space="preserve">   其他業務成本</t>
  </si>
  <si>
    <t xml:space="preserve">   其他業務費用</t>
  </si>
  <si>
    <t xml:space="preserve">    行銷及業務費用</t>
  </si>
  <si>
    <t xml:space="preserve">    管理及總務費用</t>
  </si>
  <si>
    <t xml:space="preserve"> 財務收入</t>
  </si>
  <si>
    <t xml:space="preserve">    其他業務外收入</t>
  </si>
  <si>
    <t xml:space="preserve">    其他業務外費用</t>
  </si>
  <si>
    <t xml:space="preserve"> 醫療收入</t>
  </si>
  <si>
    <t xml:space="preserve">     所     得      稅</t>
  </si>
  <si>
    <t>審 定 數 與 預 算 數</t>
  </si>
  <si>
    <t>之  比  較  增  減</t>
  </si>
  <si>
    <t>審 定 數 與 決 算 數</t>
  </si>
  <si>
    <t>收 支 盈 虧 ( 餘 絀 )</t>
  </si>
  <si>
    <t>審 定 數 額 綜 計 表</t>
  </si>
  <si>
    <t>中  華  民  國</t>
  </si>
  <si>
    <t>九  十   年  度</t>
  </si>
  <si>
    <t>一、依科目別分別</t>
  </si>
  <si>
    <t>科        目</t>
  </si>
  <si>
    <t>預     算     數</t>
  </si>
  <si>
    <t>決      算      數</t>
  </si>
  <si>
    <t xml:space="preserve">  審     定     數</t>
  </si>
  <si>
    <t>單位:新臺幣元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</si>
</sst>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.00_ "/>
    <numFmt numFmtId="179" formatCode="0.0%"/>
    <numFmt numFmtId="180" formatCode="0.00_ "/>
    <numFmt numFmtId="181" formatCode="[$-404]AM/PM\ hh:mm:ss"/>
    <numFmt numFmtId="182" formatCode="0.0_ "/>
    <numFmt numFmtId="183" formatCode="0.000_ "/>
    <numFmt numFmtId="184" formatCode="0.0000_ "/>
    <numFmt numFmtId="185" formatCode="_-* #,##0.000_-;\-* #,##0.000_-;_-* &quot;-&quot;??_-;_-@_-"/>
    <numFmt numFmtId="186" formatCode="_-* #,##0.0000_-;\-* #,##0.0000_-;_-* &quot;-&quot;??_-;_-@_-"/>
    <numFmt numFmtId="187" formatCode="0.00000_ "/>
    <numFmt numFmtId="188" formatCode="&quot;$&quot;#,##0.00"/>
    <numFmt numFmtId="189" formatCode="_+* #,##0.00_+;\+* #,##0.00_+;_+* &quot;+&quot;??_+;_+@_+"/>
    <numFmt numFmtId="190" formatCode="\+#,##0.00_);\-#,##0"/>
    <numFmt numFmtId="191" formatCode="\+#,##0.0_);\-#,##0"/>
    <numFmt numFmtId="192" formatCode="\+#,##0_);\-#,##0"/>
    <numFmt numFmtId="193" formatCode="0.00_);\(0.00\)"/>
    <numFmt numFmtId="194" formatCode="0.00;[Red]0.00"/>
    <numFmt numFmtId="195" formatCode="0.0000000_ "/>
    <numFmt numFmtId="196" formatCode="0.000000_ "/>
    <numFmt numFmtId="197" formatCode="#,##0.0"/>
    <numFmt numFmtId="198" formatCode="_-* #,##0.0_-;\-* #,##0.0_-;_-* &quot;-&quot;_-;_-@_-"/>
    <numFmt numFmtId="199" formatCode="_-* #,##0.00_-;\-* #,##0.00_-;_-* &quot;-&quot;_-;_-@_-"/>
    <numFmt numFmtId="200" formatCode="\+#,##0.000_);\-#,##0.0"/>
    <numFmt numFmtId="201" formatCode="\+#,##0.0000_);\-#,##0.00"/>
    <numFmt numFmtId="202" formatCode="\+#,##0.00_);\-#,##0.0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color indexed="8"/>
      <name val="標楷體"/>
      <family val="4"/>
    </font>
    <font>
      <sz val="20"/>
      <name val="標楷體"/>
      <family val="4"/>
    </font>
    <font>
      <sz val="20"/>
      <color indexed="8"/>
      <name val="標楷體"/>
      <family val="4"/>
    </font>
    <font>
      <sz val="20"/>
      <name val="新細明體"/>
      <family val="1"/>
    </font>
    <font>
      <u val="singleAccounting"/>
      <sz val="20"/>
      <name val="標楷體"/>
      <family val="4"/>
    </font>
    <font>
      <b/>
      <sz val="10"/>
      <name val="標楷體"/>
      <family val="4"/>
    </font>
    <font>
      <b/>
      <sz val="10"/>
      <color indexed="8"/>
      <name val="標楷體"/>
      <family val="4"/>
    </font>
    <font>
      <sz val="10"/>
      <name val="標楷體"/>
      <family val="4"/>
    </font>
    <font>
      <sz val="10"/>
      <color indexed="8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distributed" wrapText="1"/>
    </xf>
    <xf numFmtId="41" fontId="2" fillId="0" borderId="2" xfId="0" applyNumberFormat="1" applyFont="1" applyBorder="1" applyAlignment="1">
      <alignment horizontal="distributed" vertical="distributed" wrapText="1"/>
    </xf>
    <xf numFmtId="0" fontId="3" fillId="0" borderId="2" xfId="0" applyFont="1" applyBorder="1" applyAlignment="1">
      <alignment horizontal="distributed" vertical="distributed" wrapText="1"/>
    </xf>
    <xf numFmtId="41" fontId="2" fillId="0" borderId="2" xfId="0" applyNumberFormat="1" applyFont="1" applyBorder="1" applyAlignment="1">
      <alignment horizontal="left" vertical="distributed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15" applyNumberFormat="1" applyFont="1" applyAlignment="1">
      <alignment horizontal="center" vertical="center"/>
    </xf>
    <xf numFmtId="43" fontId="2" fillId="0" borderId="3" xfId="15" applyNumberFormat="1" applyFont="1" applyBorder="1" applyAlignment="1">
      <alignment horizontal="center" vertical="center" wrapText="1"/>
    </xf>
    <xf numFmtId="43" fontId="2" fillId="0" borderId="0" xfId="15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3" fontId="6" fillId="0" borderId="0" xfId="15" applyNumberFormat="1" applyFont="1" applyAlignment="1">
      <alignment horizontal="center" vertical="center"/>
    </xf>
    <xf numFmtId="43" fontId="8" fillId="0" borderId="0" xfId="0" applyNumberFormat="1" applyFont="1" applyAlignment="1">
      <alignment/>
    </xf>
    <xf numFmtId="43" fontId="6" fillId="0" borderId="0" xfId="0" applyNumberFormat="1" applyFont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43" fontId="6" fillId="0" borderId="0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5" fillId="0" borderId="0" xfId="0" applyNumberFormat="1" applyFont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 wrapText="1"/>
    </xf>
    <xf numFmtId="43" fontId="5" fillId="0" borderId="4" xfId="0" applyNumberFormat="1" applyFont="1" applyBorder="1" applyAlignment="1">
      <alignment horizontal="center" vertical="center" wrapText="1"/>
    </xf>
    <xf numFmtId="43" fontId="2" fillId="0" borderId="5" xfId="0" applyNumberFormat="1" applyFont="1" applyBorder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3" fontId="5" fillId="0" borderId="0" xfId="0" applyNumberFormat="1" applyFont="1" applyAlignment="1">
      <alignment horizontal="center" vertical="center" wrapText="1"/>
    </xf>
    <xf numFmtId="43" fontId="2" fillId="0" borderId="0" xfId="0" applyNumberFormat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43" fontId="10" fillId="0" borderId="4" xfId="15" applyNumberFormat="1" applyFont="1" applyBorder="1" applyAlignment="1">
      <alignment horizontal="center" vertical="center" wrapText="1"/>
    </xf>
    <xf numFmtId="43" fontId="10" fillId="0" borderId="4" xfId="17" applyNumberFormat="1" applyFont="1" applyBorder="1" applyAlignment="1">
      <alignment horizontal="center" vertical="center" wrapText="1"/>
    </xf>
    <xf numFmtId="43" fontId="10" fillId="0" borderId="4" xfId="0" applyNumberFormat="1" applyFont="1" applyBorder="1" applyAlignment="1">
      <alignment horizontal="right" vertical="center" wrapText="1"/>
    </xf>
    <xf numFmtId="43" fontId="11" fillId="0" borderId="4" xfId="0" applyNumberFormat="1" applyFont="1" applyBorder="1" applyAlignment="1">
      <alignment horizontal="center" vertical="center" wrapText="1"/>
    </xf>
    <xf numFmtId="43" fontId="12" fillId="0" borderId="6" xfId="0" applyNumberFormat="1" applyFont="1" applyBorder="1" applyAlignment="1">
      <alignment horizontal="right" vertical="center" wrapText="1"/>
    </xf>
    <xf numFmtId="43" fontId="11" fillId="0" borderId="7" xfId="0" applyNumberFormat="1" applyFont="1" applyBorder="1" applyAlignment="1">
      <alignment horizontal="center" vertical="center" wrapText="1"/>
    </xf>
    <xf numFmtId="43" fontId="12" fillId="0" borderId="6" xfId="15" applyNumberFormat="1" applyFont="1" applyBorder="1" applyAlignment="1">
      <alignment horizontal="center" vertical="center" wrapText="1"/>
    </xf>
    <xf numFmtId="43" fontId="12" fillId="0" borderId="6" xfId="17" applyNumberFormat="1" applyFont="1" applyBorder="1" applyAlignment="1">
      <alignment horizontal="center" vertical="center" wrapText="1"/>
    </xf>
    <xf numFmtId="43" fontId="13" fillId="0" borderId="6" xfId="0" applyNumberFormat="1" applyFont="1" applyBorder="1" applyAlignment="1">
      <alignment horizontal="center" vertical="center" wrapText="1"/>
    </xf>
    <xf numFmtId="43" fontId="13" fillId="0" borderId="7" xfId="0" applyNumberFormat="1" applyFont="1" applyBorder="1" applyAlignment="1">
      <alignment horizontal="center" vertical="center" wrapText="1"/>
    </xf>
    <xf numFmtId="43" fontId="10" fillId="0" borderId="6" xfId="15" applyNumberFormat="1" applyFont="1" applyBorder="1" applyAlignment="1">
      <alignment horizontal="center" vertical="center" wrapText="1"/>
    </xf>
    <xf numFmtId="43" fontId="10" fillId="0" borderId="6" xfId="17" applyNumberFormat="1" applyFont="1" applyBorder="1" applyAlignment="1">
      <alignment horizontal="center" vertical="center" wrapText="1"/>
    </xf>
    <xf numFmtId="43" fontId="10" fillId="0" borderId="6" xfId="0" applyNumberFormat="1" applyFont="1" applyBorder="1" applyAlignment="1">
      <alignment horizontal="right" vertical="center" wrapText="1"/>
    </xf>
    <xf numFmtId="43" fontId="11" fillId="0" borderId="6" xfId="0" applyNumberFormat="1" applyFont="1" applyBorder="1" applyAlignment="1">
      <alignment horizontal="center" vertical="center" wrapText="1"/>
    </xf>
    <xf numFmtId="43" fontId="10" fillId="0" borderId="6" xfId="17" applyNumberFormat="1" applyFont="1" applyBorder="1" applyAlignment="1">
      <alignment vertical="center" wrapText="1"/>
    </xf>
    <xf numFmtId="43" fontId="10" fillId="0" borderId="6" xfId="17" applyNumberFormat="1" applyFont="1" applyBorder="1" applyAlignment="1">
      <alignment horizontal="right" vertical="center" wrapText="1"/>
    </xf>
    <xf numFmtId="185" fontId="12" fillId="0" borderId="6" xfId="0" applyNumberFormat="1" applyFont="1" applyBorder="1" applyAlignment="1">
      <alignment horizontal="right" vertical="center" wrapText="1"/>
    </xf>
    <xf numFmtId="202" fontId="12" fillId="0" borderId="6" xfId="0" applyNumberFormat="1" applyFont="1" applyBorder="1" applyAlignment="1">
      <alignment horizontal="right" vertical="center" wrapText="1"/>
    </xf>
    <xf numFmtId="202" fontId="10" fillId="0" borderId="6" xfId="0" applyNumberFormat="1" applyFont="1" applyBorder="1" applyAlignment="1">
      <alignment horizontal="right" vertical="center" wrapText="1"/>
    </xf>
    <xf numFmtId="185" fontId="12" fillId="0" borderId="6" xfId="0" applyNumberFormat="1" applyFont="1" applyBorder="1" applyAlignment="1">
      <alignment horizontal="center" vertical="center" wrapText="1"/>
    </xf>
    <xf numFmtId="43" fontId="6" fillId="0" borderId="0" xfId="15" applyNumberFormat="1" applyFont="1" applyAlignment="1">
      <alignment horizontal="right" vertical="center"/>
    </xf>
    <xf numFmtId="43" fontId="0" fillId="0" borderId="0" xfId="0" applyNumberFormat="1" applyAlignment="1">
      <alignment horizontal="right" vertical="center"/>
    </xf>
    <xf numFmtId="43" fontId="9" fillId="0" borderId="0" xfId="15" applyNumberFormat="1" applyFont="1" applyAlignment="1">
      <alignment horizontal="right" vertical="center"/>
    </xf>
    <xf numFmtId="43" fontId="0" fillId="0" borderId="0" xfId="0" applyNumberFormat="1" applyAlignment="1">
      <alignment vertical="center"/>
    </xf>
    <xf numFmtId="43" fontId="6" fillId="0" borderId="0" xfId="15" applyNumberFormat="1" applyFont="1" applyAlignment="1">
      <alignment horizontal="left" vertical="center"/>
    </xf>
    <xf numFmtId="43" fontId="9" fillId="0" borderId="0" xfId="15" applyNumberFormat="1" applyFont="1" applyAlignment="1">
      <alignment horizontal="left" vertical="center"/>
    </xf>
    <xf numFmtId="43" fontId="0" fillId="0" borderId="0" xfId="0" applyNumberFormat="1" applyAlignment="1">
      <alignment horizontal="left" vertical="center"/>
    </xf>
    <xf numFmtId="43" fontId="2" fillId="0" borderId="4" xfId="0" applyNumberFormat="1" applyFont="1" applyBorder="1" applyAlignment="1">
      <alignment horizontal="center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43" fontId="0" fillId="0" borderId="11" xfId="0" applyNumberFormat="1" applyBorder="1" applyAlignment="1">
      <alignment horizontal="center" vertical="center" wrapText="1"/>
    </xf>
    <xf numFmtId="43" fontId="0" fillId="0" borderId="12" xfId="0" applyNumberFormat="1" applyBorder="1" applyAlignment="1">
      <alignment horizontal="center" vertical="center" wrapText="1"/>
    </xf>
    <xf numFmtId="43" fontId="2" fillId="0" borderId="8" xfId="15" applyNumberFormat="1" applyFont="1" applyBorder="1" applyAlignment="1">
      <alignment horizontal="center" vertical="center" wrapText="1"/>
    </xf>
    <xf numFmtId="43" fontId="2" fillId="0" borderId="13" xfId="15" applyNumberFormat="1" applyFont="1" applyBorder="1" applyAlignment="1">
      <alignment horizontal="center" vertical="center" wrapText="1"/>
    </xf>
    <xf numFmtId="43" fontId="2" fillId="0" borderId="1" xfId="15" applyNumberFormat="1" applyFont="1" applyBorder="1" applyAlignment="1">
      <alignment horizontal="center" vertical="center" wrapText="1"/>
    </xf>
    <xf numFmtId="43" fontId="0" fillId="0" borderId="10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zoomScaleNormal="75" zoomScaleSheetLayoutView="100" workbookViewId="0" topLeftCell="A1">
      <selection activeCell="L8" sqref="L8"/>
    </sheetView>
  </sheetViews>
  <sheetFormatPr defaultColWidth="9.00390625" defaultRowHeight="19.5" customHeight="1"/>
  <cols>
    <col min="1" max="1" width="28.00390625" style="9" customWidth="1"/>
    <col min="2" max="4" width="18.50390625" style="12" customWidth="1"/>
    <col min="5" max="5" width="11.875" style="12" customWidth="1"/>
    <col min="6" max="6" width="18.00390625" style="12" customWidth="1"/>
    <col min="7" max="7" width="18.625" style="12" customWidth="1"/>
    <col min="8" max="8" width="18.875" style="12" customWidth="1"/>
    <col min="9" max="9" width="14.125" style="12" customWidth="1"/>
    <col min="10" max="10" width="18.50390625" style="12" customWidth="1"/>
    <col min="11" max="11" width="18.625" style="12" customWidth="1"/>
    <col min="12" max="12" width="18.50390625" style="12" customWidth="1"/>
    <col min="13" max="13" width="10.00390625" style="12" customWidth="1"/>
    <col min="14" max="14" width="17.625" style="29" customWidth="1"/>
    <col min="15" max="15" width="12.875" style="27" customWidth="1"/>
    <col min="16" max="16" width="17.00390625" style="29" customWidth="1"/>
    <col min="17" max="17" width="11.875" style="28" customWidth="1"/>
  </cols>
  <sheetData>
    <row r="1" spans="1:17" s="14" customFormat="1" ht="38.25" customHeight="1">
      <c r="A1" s="13"/>
      <c r="B1" s="15"/>
      <c r="C1" s="15"/>
      <c r="D1" s="15"/>
      <c r="E1" s="16"/>
      <c r="F1" s="52" t="s">
        <v>31</v>
      </c>
      <c r="G1" s="53"/>
      <c r="H1" s="53"/>
      <c r="I1" s="55" t="s">
        <v>32</v>
      </c>
      <c r="J1" s="56"/>
      <c r="K1" s="53"/>
      <c r="L1" s="15"/>
      <c r="M1" s="15"/>
      <c r="N1" s="17"/>
      <c r="O1" s="18"/>
      <c r="P1" s="17"/>
      <c r="Q1" s="19"/>
    </row>
    <row r="2" spans="1:17" s="14" customFormat="1" ht="36" customHeight="1">
      <c r="A2" s="13"/>
      <c r="B2" s="15"/>
      <c r="C2" s="15"/>
      <c r="D2" s="15"/>
      <c r="E2" s="16"/>
      <c r="F2" s="15"/>
      <c r="G2" s="50" t="s">
        <v>33</v>
      </c>
      <c r="H2" s="51"/>
      <c r="I2" s="54" t="s">
        <v>34</v>
      </c>
      <c r="J2" s="54"/>
      <c r="K2" s="53"/>
      <c r="L2" s="15"/>
      <c r="M2" s="15"/>
      <c r="N2" s="17"/>
      <c r="O2" s="18"/>
      <c r="P2" s="17"/>
      <c r="Q2" s="19"/>
    </row>
    <row r="3" spans="1:17" s="1" customFormat="1" ht="19.5" customHeight="1">
      <c r="A3" s="4" t="s">
        <v>35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20"/>
      <c r="O3" s="21"/>
      <c r="P3" s="20" t="s">
        <v>40</v>
      </c>
      <c r="Q3" s="22"/>
    </row>
    <row r="4" spans="1:17" ht="23.25" customHeight="1">
      <c r="A4" s="59" t="s">
        <v>36</v>
      </c>
      <c r="B4" s="63" t="s">
        <v>37</v>
      </c>
      <c r="C4" s="64"/>
      <c r="D4" s="64"/>
      <c r="E4" s="65"/>
      <c r="F4" s="63" t="s">
        <v>38</v>
      </c>
      <c r="G4" s="64"/>
      <c r="H4" s="64"/>
      <c r="I4" s="65"/>
      <c r="J4" s="63" t="s">
        <v>39</v>
      </c>
      <c r="K4" s="64"/>
      <c r="L4" s="64"/>
      <c r="M4" s="65"/>
      <c r="N4" s="57" t="s">
        <v>28</v>
      </c>
      <c r="O4" s="57"/>
      <c r="P4" s="57" t="s">
        <v>30</v>
      </c>
      <c r="Q4" s="58"/>
    </row>
    <row r="5" spans="1:17" ht="23.25" customHeight="1">
      <c r="A5" s="59"/>
      <c r="B5" s="66"/>
      <c r="C5" s="62"/>
      <c r="D5" s="62"/>
      <c r="E5" s="61"/>
      <c r="F5" s="66"/>
      <c r="G5" s="62"/>
      <c r="H5" s="62"/>
      <c r="I5" s="61"/>
      <c r="J5" s="66"/>
      <c r="K5" s="62"/>
      <c r="L5" s="62"/>
      <c r="M5" s="61"/>
      <c r="N5" s="60" t="s">
        <v>29</v>
      </c>
      <c r="O5" s="61"/>
      <c r="P5" s="60" t="s">
        <v>29</v>
      </c>
      <c r="Q5" s="62"/>
    </row>
    <row r="6" spans="1:17" ht="19.5" customHeight="1">
      <c r="A6" s="59"/>
      <c r="B6" s="11" t="s">
        <v>0</v>
      </c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2</v>
      </c>
      <c r="I6" s="11" t="s">
        <v>3</v>
      </c>
      <c r="J6" s="11" t="s">
        <v>4</v>
      </c>
      <c r="K6" s="11" t="s">
        <v>5</v>
      </c>
      <c r="L6" s="11" t="s">
        <v>2</v>
      </c>
      <c r="M6" s="11" t="s">
        <v>3</v>
      </c>
      <c r="N6" s="23" t="s">
        <v>6</v>
      </c>
      <c r="O6" s="24" t="s">
        <v>3</v>
      </c>
      <c r="P6" s="23" t="s">
        <v>6</v>
      </c>
      <c r="Q6" s="25" t="s">
        <v>3</v>
      </c>
    </row>
    <row r="7" spans="1:17" s="2" customFormat="1" ht="39.75" customHeight="1">
      <c r="A7" s="5" t="s">
        <v>7</v>
      </c>
      <c r="B7" s="30">
        <f aca="true" t="shared" si="0" ref="B7:M7">SUM(B8:B11)</f>
        <v>81294000</v>
      </c>
      <c r="C7" s="30">
        <f t="shared" si="0"/>
        <v>369109000</v>
      </c>
      <c r="D7" s="30">
        <f t="shared" si="0"/>
        <v>450403000</v>
      </c>
      <c r="E7" s="31">
        <f t="shared" si="0"/>
        <v>99.99999999999999</v>
      </c>
      <c r="F7" s="30">
        <f t="shared" si="0"/>
        <v>79337951</v>
      </c>
      <c r="G7" s="30">
        <f t="shared" si="0"/>
        <v>330537407</v>
      </c>
      <c r="H7" s="30">
        <f t="shared" si="0"/>
        <v>409875358</v>
      </c>
      <c r="I7" s="31">
        <f t="shared" si="0"/>
        <v>100</v>
      </c>
      <c r="J7" s="30">
        <f t="shared" si="0"/>
        <v>79337951</v>
      </c>
      <c r="K7" s="30">
        <f t="shared" si="0"/>
        <v>330576391.01</v>
      </c>
      <c r="L7" s="30">
        <f t="shared" si="0"/>
        <v>409914342.01</v>
      </c>
      <c r="M7" s="31">
        <f t="shared" si="0"/>
        <v>100.00000000000001</v>
      </c>
      <c r="N7" s="32">
        <f>L7-D7</f>
        <v>-40488657.99000001</v>
      </c>
      <c r="O7" s="33">
        <f>N7/D7*-100</f>
        <v>8.989429020232993</v>
      </c>
      <c r="P7" s="47">
        <f>L7-H7</f>
        <v>38984.00999999046</v>
      </c>
      <c r="Q7" s="35">
        <f>P7/H7*100</f>
        <v>0.00951118656906192</v>
      </c>
    </row>
    <row r="8" spans="1:17" s="3" customFormat="1" ht="39.75" customHeight="1">
      <c r="A8" s="6" t="s">
        <v>26</v>
      </c>
      <c r="B8" s="36">
        <v>0</v>
      </c>
      <c r="C8" s="36">
        <v>152799000</v>
      </c>
      <c r="D8" s="36">
        <f>B8+C8</f>
        <v>152799000</v>
      </c>
      <c r="E8" s="37">
        <f>D8/D$7*100</f>
        <v>33.92495165440727</v>
      </c>
      <c r="F8" s="36">
        <v>0</v>
      </c>
      <c r="G8" s="36">
        <v>98093005</v>
      </c>
      <c r="H8" s="36">
        <f>F8+G8</f>
        <v>98093005</v>
      </c>
      <c r="I8" s="37">
        <f>H8/H$7*100</f>
        <v>23.93239873669107</v>
      </c>
      <c r="J8" s="36">
        <v>0</v>
      </c>
      <c r="K8" s="36">
        <v>98093005</v>
      </c>
      <c r="L8" s="36">
        <f>J8+K8</f>
        <v>98093005</v>
      </c>
      <c r="M8" s="37">
        <f>L8/L$7*100</f>
        <v>23.930122698075053</v>
      </c>
      <c r="N8" s="34">
        <f aca="true" t="shared" si="1" ref="N8:N24">L8-D8</f>
        <v>-54705995</v>
      </c>
      <c r="O8" s="38">
        <f>-N8/D8*100</f>
        <v>35.80258705881583</v>
      </c>
      <c r="P8" s="46">
        <v>0</v>
      </c>
      <c r="Q8" s="39">
        <f>P8/H8*100</f>
        <v>0</v>
      </c>
    </row>
    <row r="9" spans="1:17" s="3" customFormat="1" ht="39.75" customHeight="1">
      <c r="A9" s="6" t="s">
        <v>15</v>
      </c>
      <c r="B9" s="36">
        <v>81294000</v>
      </c>
      <c r="C9" s="36">
        <v>0</v>
      </c>
      <c r="D9" s="36">
        <f>B9+C9</f>
        <v>81294000</v>
      </c>
      <c r="E9" s="37">
        <f>D9/D$7*100</f>
        <v>18.049169299494007</v>
      </c>
      <c r="F9" s="36">
        <v>79337951</v>
      </c>
      <c r="G9" s="36">
        <v>0</v>
      </c>
      <c r="H9" s="36">
        <f>F9+G9</f>
        <v>79337951</v>
      </c>
      <c r="I9" s="37">
        <f>H9/H$7*100</f>
        <v>19.356604258214517</v>
      </c>
      <c r="J9" s="36">
        <v>79337951</v>
      </c>
      <c r="K9" s="36">
        <v>0</v>
      </c>
      <c r="L9" s="36">
        <f>J9+K9</f>
        <v>79337951</v>
      </c>
      <c r="M9" s="37">
        <f>L9/L$7*100</f>
        <v>19.354763390558443</v>
      </c>
      <c r="N9" s="34">
        <f t="shared" si="1"/>
        <v>-1956049</v>
      </c>
      <c r="O9" s="38">
        <f>N9/D9*-100</f>
        <v>2.406141904691613</v>
      </c>
      <c r="P9" s="46">
        <v>0</v>
      </c>
      <c r="Q9" s="39">
        <f>P9/H9*100</f>
        <v>0</v>
      </c>
    </row>
    <row r="10" spans="1:17" s="3" customFormat="1" ht="39.75" customHeight="1">
      <c r="A10" s="6" t="s">
        <v>16</v>
      </c>
      <c r="B10" s="36">
        <v>0</v>
      </c>
      <c r="C10" s="36">
        <v>115400000</v>
      </c>
      <c r="D10" s="36">
        <f>B10+C10</f>
        <v>115400000</v>
      </c>
      <c r="E10" s="37">
        <f>D10/D$7*100</f>
        <v>25.62149896870136</v>
      </c>
      <c r="F10" s="36">
        <v>0</v>
      </c>
      <c r="G10" s="36">
        <v>150507640</v>
      </c>
      <c r="H10" s="36">
        <f>F10+G10</f>
        <v>150507640</v>
      </c>
      <c r="I10" s="37">
        <f>H10/H$7*100</f>
        <v>36.72034365139853</v>
      </c>
      <c r="J10" s="36">
        <v>0</v>
      </c>
      <c r="K10" s="36">
        <v>150288152</v>
      </c>
      <c r="L10" s="36">
        <f>J10+K10</f>
        <v>150288152</v>
      </c>
      <c r="M10" s="37">
        <f>L10/L$7*100</f>
        <v>36.66330659792666</v>
      </c>
      <c r="N10" s="34">
        <f t="shared" si="1"/>
        <v>34888152</v>
      </c>
      <c r="O10" s="38">
        <f>N10/D10*100</f>
        <v>30.23236741767764</v>
      </c>
      <c r="P10" s="47">
        <f aca="true" t="shared" si="2" ref="P10:P27">L10-H10</f>
        <v>-219488</v>
      </c>
      <c r="Q10" s="39">
        <f>P10/H10*-100</f>
        <v>0.14583179963488896</v>
      </c>
    </row>
    <row r="11" spans="1:17" s="3" customFormat="1" ht="39.75" customHeight="1">
      <c r="A11" s="6" t="s">
        <v>18</v>
      </c>
      <c r="B11" s="36">
        <v>0</v>
      </c>
      <c r="C11" s="36">
        <v>100910000</v>
      </c>
      <c r="D11" s="36">
        <f>B11+C11</f>
        <v>100910000</v>
      </c>
      <c r="E11" s="37">
        <f>D11/D$7*100</f>
        <v>22.404380077397352</v>
      </c>
      <c r="F11" s="36">
        <v>0</v>
      </c>
      <c r="G11" s="36">
        <v>81936762</v>
      </c>
      <c r="H11" s="36">
        <f>F11+G11</f>
        <v>81936762</v>
      </c>
      <c r="I11" s="37">
        <f>H11/H$7*100</f>
        <v>19.99065335369588</v>
      </c>
      <c r="J11" s="36">
        <v>0</v>
      </c>
      <c r="K11" s="36">
        <v>82195234.01</v>
      </c>
      <c r="L11" s="36">
        <f>J11+K11</f>
        <v>82195234.01</v>
      </c>
      <c r="M11" s="37">
        <f>L11/L$7*100</f>
        <v>20.05180731343985</v>
      </c>
      <c r="N11" s="34">
        <f t="shared" si="1"/>
        <v>-18714765.989999995</v>
      </c>
      <c r="O11" s="38">
        <f>N11/D11*-100</f>
        <v>18.54599741353681</v>
      </c>
      <c r="P11" s="47">
        <f t="shared" si="2"/>
        <v>258472.01000000536</v>
      </c>
      <c r="Q11" s="39">
        <f>P11/H11*100</f>
        <v>0.3154530441415361</v>
      </c>
    </row>
    <row r="12" spans="1:17" s="2" customFormat="1" ht="39.75" customHeight="1">
      <c r="A12" s="7" t="s">
        <v>14</v>
      </c>
      <c r="B12" s="40">
        <f aca="true" t="shared" si="3" ref="B12:M12">SUM(B13:B17)</f>
        <v>79401000</v>
      </c>
      <c r="C12" s="40">
        <f t="shared" si="3"/>
        <v>388645000</v>
      </c>
      <c r="D12" s="40">
        <f t="shared" si="3"/>
        <v>468046000</v>
      </c>
      <c r="E12" s="41">
        <f t="shared" si="3"/>
        <v>103.91715863349044</v>
      </c>
      <c r="F12" s="40">
        <f t="shared" si="3"/>
        <v>77437136</v>
      </c>
      <c r="G12" s="40">
        <f t="shared" si="3"/>
        <v>290591644</v>
      </c>
      <c r="H12" s="40">
        <f t="shared" si="3"/>
        <v>368028780</v>
      </c>
      <c r="I12" s="41">
        <f t="shared" si="3"/>
        <v>89.79041379696704</v>
      </c>
      <c r="J12" s="40">
        <f t="shared" si="3"/>
        <v>78841789</v>
      </c>
      <c r="K12" s="40">
        <f t="shared" si="3"/>
        <v>290591644.2</v>
      </c>
      <c r="L12" s="40">
        <f t="shared" si="3"/>
        <v>369433433.2</v>
      </c>
      <c r="M12" s="41">
        <f t="shared" si="3"/>
        <v>90.1245444081065</v>
      </c>
      <c r="N12" s="42">
        <f t="shared" si="1"/>
        <v>-98612566.80000001</v>
      </c>
      <c r="O12" s="43">
        <f>N12/D12*-100</f>
        <v>21.06899039837965</v>
      </c>
      <c r="P12" s="48">
        <f t="shared" si="2"/>
        <v>1404653.199999988</v>
      </c>
      <c r="Q12" s="35">
        <f>P12/H12*100</f>
        <v>0.3816693900949779</v>
      </c>
    </row>
    <row r="13" spans="1:17" s="3" customFormat="1" ht="39.75" customHeight="1">
      <c r="A13" s="6" t="s">
        <v>17</v>
      </c>
      <c r="B13" s="36">
        <v>0</v>
      </c>
      <c r="C13" s="36">
        <v>149492000</v>
      </c>
      <c r="D13" s="36">
        <f>B13+C13</f>
        <v>149492000</v>
      </c>
      <c r="E13" s="37">
        <f>D13/D$7*100</f>
        <v>33.19072031047751</v>
      </c>
      <c r="F13" s="36">
        <v>0</v>
      </c>
      <c r="G13" s="36">
        <v>96072001</v>
      </c>
      <c r="H13" s="36">
        <f>F13+G13</f>
        <v>96072001</v>
      </c>
      <c r="I13" s="37">
        <f>H13/H$7*100</f>
        <v>23.439321033786083</v>
      </c>
      <c r="J13" s="36">
        <v>0</v>
      </c>
      <c r="K13" s="36">
        <v>96072001</v>
      </c>
      <c r="L13" s="36">
        <f>J13+K13</f>
        <v>96072001</v>
      </c>
      <c r="M13" s="37">
        <f>L13/L$7*100</f>
        <v>23.43709188825023</v>
      </c>
      <c r="N13" s="34">
        <f t="shared" si="1"/>
        <v>-53419999</v>
      </c>
      <c r="O13" s="38">
        <f>-N13/D13*100</f>
        <v>35.734353008856665</v>
      </c>
      <c r="P13" s="46">
        <v>0</v>
      </c>
      <c r="Q13" s="39">
        <v>0</v>
      </c>
    </row>
    <row r="14" spans="1:17" s="3" customFormat="1" ht="39.75" customHeight="1">
      <c r="A14" s="6" t="s">
        <v>19</v>
      </c>
      <c r="B14" s="36">
        <v>0</v>
      </c>
      <c r="C14" s="36">
        <v>83495000</v>
      </c>
      <c r="D14" s="36">
        <f>B14+C14</f>
        <v>83495000</v>
      </c>
      <c r="E14" s="37">
        <f>D14/D$7*100</f>
        <v>18.53784277635806</v>
      </c>
      <c r="F14" s="36">
        <v>0</v>
      </c>
      <c r="G14" s="36">
        <v>58438422</v>
      </c>
      <c r="H14" s="36">
        <f>F14+G14</f>
        <v>58438422</v>
      </c>
      <c r="I14" s="37">
        <f>H14/H$7*100</f>
        <v>14.257608040930336</v>
      </c>
      <c r="J14" s="36">
        <v>0</v>
      </c>
      <c r="K14" s="36">
        <v>58438422</v>
      </c>
      <c r="L14" s="36">
        <f>J14+K14</f>
        <v>58438422</v>
      </c>
      <c r="M14" s="37">
        <f>L14/L$7*100</f>
        <v>14.256252102195141</v>
      </c>
      <c r="N14" s="34">
        <f t="shared" si="1"/>
        <v>-25056578</v>
      </c>
      <c r="O14" s="38">
        <f>N14/D14*-100</f>
        <v>30.009674830828192</v>
      </c>
      <c r="P14" s="46">
        <v>0</v>
      </c>
      <c r="Q14" s="39">
        <f>P14/H14*100</f>
        <v>0</v>
      </c>
    </row>
    <row r="15" spans="1:17" s="3" customFormat="1" ht="39.75" customHeight="1">
      <c r="A15" s="6" t="s">
        <v>20</v>
      </c>
      <c r="B15" s="36">
        <v>0</v>
      </c>
      <c r="C15" s="36">
        <v>5288000</v>
      </c>
      <c r="D15" s="36">
        <f>B15+C15</f>
        <v>5288000</v>
      </c>
      <c r="E15" s="37">
        <f>D15/D$7*100</f>
        <v>1.1740596754462116</v>
      </c>
      <c r="F15" s="36">
        <v>0</v>
      </c>
      <c r="G15" s="36">
        <v>3277884</v>
      </c>
      <c r="H15" s="36">
        <f>F15+G15</f>
        <v>3277884</v>
      </c>
      <c r="I15" s="37">
        <f>H15/H$7*100</f>
        <v>0.7997270233552319</v>
      </c>
      <c r="J15" s="36">
        <v>0</v>
      </c>
      <c r="K15" s="36">
        <v>3277884.2</v>
      </c>
      <c r="L15" s="36">
        <f>J15+K15</f>
        <v>3277884.2</v>
      </c>
      <c r="M15" s="37">
        <f>L15/L$7*100</f>
        <v>0.7996510158505348</v>
      </c>
      <c r="N15" s="34">
        <f t="shared" si="1"/>
        <v>-2010115.7999999998</v>
      </c>
      <c r="O15" s="38">
        <f>-N15/D15*100</f>
        <v>38.01277987897125</v>
      </c>
      <c r="P15" s="47">
        <f t="shared" si="2"/>
        <v>0.20000000018626451</v>
      </c>
      <c r="Q15" s="49">
        <v>0</v>
      </c>
    </row>
    <row r="16" spans="1:17" s="3" customFormat="1" ht="39.75" customHeight="1">
      <c r="A16" s="6" t="s">
        <v>21</v>
      </c>
      <c r="B16" s="36">
        <v>23591000</v>
      </c>
      <c r="C16" s="36">
        <v>150330000</v>
      </c>
      <c r="D16" s="36">
        <f>B16+C16</f>
        <v>173921000</v>
      </c>
      <c r="E16" s="37">
        <f>D16/D$7*100</f>
        <v>38.614529654553806</v>
      </c>
      <c r="F16" s="36">
        <v>23013196</v>
      </c>
      <c r="G16" s="36">
        <v>132802977</v>
      </c>
      <c r="H16" s="36">
        <f>F16+G16</f>
        <v>155816173</v>
      </c>
      <c r="I16" s="37">
        <f>H16/H$7*100</f>
        <v>38.015501532053555</v>
      </c>
      <c r="J16" s="36">
        <v>24418099</v>
      </c>
      <c r="K16" s="36">
        <v>132802977</v>
      </c>
      <c r="L16" s="36">
        <f>J16+K16</f>
        <v>157221076</v>
      </c>
      <c r="M16" s="37">
        <f>L16/L$7*100</f>
        <v>38.354617022930256</v>
      </c>
      <c r="N16" s="34">
        <f t="shared" si="1"/>
        <v>-16699924</v>
      </c>
      <c r="O16" s="38">
        <f>-N16/D16*100</f>
        <v>9.602017007721898</v>
      </c>
      <c r="P16" s="47">
        <f t="shared" si="2"/>
        <v>1404903</v>
      </c>
      <c r="Q16" s="39">
        <f>P16/H16*100</f>
        <v>0.9016413206349253</v>
      </c>
    </row>
    <row r="17" spans="1:17" s="3" customFormat="1" ht="39.75" customHeight="1">
      <c r="A17" s="6" t="s">
        <v>22</v>
      </c>
      <c r="B17" s="36">
        <v>55810000</v>
      </c>
      <c r="C17" s="36">
        <v>40000</v>
      </c>
      <c r="D17" s="36">
        <f>B17+C17</f>
        <v>55850000</v>
      </c>
      <c r="E17" s="37">
        <f>D17/D$7*100</f>
        <v>12.400006216654862</v>
      </c>
      <c r="F17" s="36">
        <v>54423940</v>
      </c>
      <c r="G17" s="36">
        <v>360</v>
      </c>
      <c r="H17" s="36">
        <f>F17+G17</f>
        <v>54424300</v>
      </c>
      <c r="I17" s="37">
        <f>H17/H$7*100</f>
        <v>13.278256166841823</v>
      </c>
      <c r="J17" s="36">
        <v>54423690</v>
      </c>
      <c r="K17" s="36">
        <v>360</v>
      </c>
      <c r="L17" s="36">
        <f>J17+K17</f>
        <v>54424050</v>
      </c>
      <c r="M17" s="37">
        <f>L17/L$7*100</f>
        <v>13.276932378880343</v>
      </c>
      <c r="N17" s="34">
        <f t="shared" si="1"/>
        <v>-1425950</v>
      </c>
      <c r="O17" s="38">
        <f>-N17/D17*100</f>
        <v>2.553178155774396</v>
      </c>
      <c r="P17" s="47">
        <f t="shared" si="2"/>
        <v>-250</v>
      </c>
      <c r="Q17" s="39">
        <v>0</v>
      </c>
    </row>
    <row r="18" spans="1:17" s="2" customFormat="1" ht="39.75" customHeight="1">
      <c r="A18" s="7" t="s">
        <v>8</v>
      </c>
      <c r="B18" s="40">
        <f>B7-B12</f>
        <v>1893000</v>
      </c>
      <c r="C18" s="40">
        <f>C7-C12</f>
        <v>-19536000</v>
      </c>
      <c r="D18" s="40">
        <f>D7-D12</f>
        <v>-17643000</v>
      </c>
      <c r="E18" s="41">
        <f>(E7-E12)*-1</f>
        <v>3.917158633490459</v>
      </c>
      <c r="F18" s="40">
        <f aca="true" t="shared" si="4" ref="F18:M18">F7-F12</f>
        <v>1900815</v>
      </c>
      <c r="G18" s="40">
        <f t="shared" si="4"/>
        <v>39945763</v>
      </c>
      <c r="H18" s="40">
        <f t="shared" si="4"/>
        <v>41846578</v>
      </c>
      <c r="I18" s="41">
        <f t="shared" si="4"/>
        <v>10.209586203032956</v>
      </c>
      <c r="J18" s="40">
        <f t="shared" si="4"/>
        <v>496162</v>
      </c>
      <c r="K18" s="40">
        <f t="shared" si="4"/>
        <v>39984746.81</v>
      </c>
      <c r="L18" s="40">
        <f t="shared" si="4"/>
        <v>40480908.81</v>
      </c>
      <c r="M18" s="41">
        <f t="shared" si="4"/>
        <v>9.875455591893513</v>
      </c>
      <c r="N18" s="42">
        <f t="shared" si="1"/>
        <v>58123908.81</v>
      </c>
      <c r="O18" s="43">
        <v>0</v>
      </c>
      <c r="P18" s="48">
        <f t="shared" si="2"/>
        <v>-1365669.1899999976</v>
      </c>
      <c r="Q18" s="35">
        <f>P18/H18*-100</f>
        <v>3.263514617611021</v>
      </c>
    </row>
    <row r="19" spans="1:17" s="2" customFormat="1" ht="39.75" customHeight="1">
      <c r="A19" s="7" t="s">
        <v>9</v>
      </c>
      <c r="B19" s="40">
        <f>B20+B21</f>
        <v>1798000</v>
      </c>
      <c r="C19" s="40">
        <f>C20+C21</f>
        <v>24013000</v>
      </c>
      <c r="D19" s="40">
        <f>D20+D21</f>
        <v>25811000</v>
      </c>
      <c r="E19" s="44">
        <f>E20+E21</f>
        <v>5.732991165689393</v>
      </c>
      <c r="F19" s="40">
        <f aca="true" t="shared" si="5" ref="F19:M19">F20+F21</f>
        <v>2994960.3</v>
      </c>
      <c r="G19" s="40">
        <f t="shared" si="5"/>
        <v>26310452</v>
      </c>
      <c r="H19" s="40">
        <f t="shared" si="5"/>
        <v>29305412.3</v>
      </c>
      <c r="I19" s="44">
        <f t="shared" si="5"/>
        <v>7.149835121339498</v>
      </c>
      <c r="J19" s="40">
        <f t="shared" si="5"/>
        <v>4869747.3</v>
      </c>
      <c r="K19" s="40">
        <f t="shared" si="5"/>
        <v>27489198</v>
      </c>
      <c r="L19" s="40">
        <f t="shared" si="5"/>
        <v>32358945.3</v>
      </c>
      <c r="M19" s="44">
        <f t="shared" si="5"/>
        <v>7.894074928271379</v>
      </c>
      <c r="N19" s="42">
        <f t="shared" si="1"/>
        <v>6547945.300000001</v>
      </c>
      <c r="O19" s="43">
        <f>N19/D19*100</f>
        <v>25.368816783541902</v>
      </c>
      <c r="P19" s="48">
        <f t="shared" si="2"/>
        <v>3053533</v>
      </c>
      <c r="Q19" s="35">
        <f>P19/H19*100</f>
        <v>10.41968960798412</v>
      </c>
    </row>
    <row r="20" spans="1:17" s="3" customFormat="1" ht="39.75" customHeight="1">
      <c r="A20" s="6" t="s">
        <v>23</v>
      </c>
      <c r="B20" s="36">
        <v>1318000</v>
      </c>
      <c r="C20" s="36">
        <v>23873000</v>
      </c>
      <c r="D20" s="36">
        <f>B20+C20</f>
        <v>25191000</v>
      </c>
      <c r="E20" s="37">
        <f>D20/D$7*100</f>
        <v>5.592991165689393</v>
      </c>
      <c r="F20" s="36">
        <v>1264556</v>
      </c>
      <c r="G20" s="36">
        <v>25681424</v>
      </c>
      <c r="H20" s="36">
        <f>F20+G20</f>
        <v>26945980</v>
      </c>
      <c r="I20" s="37">
        <f>H20/H$7*100</f>
        <v>6.5741888293757835</v>
      </c>
      <c r="J20" s="36">
        <v>1264556</v>
      </c>
      <c r="K20" s="36">
        <v>26115273</v>
      </c>
      <c r="L20" s="36">
        <f>J20+K20</f>
        <v>27379829</v>
      </c>
      <c r="M20" s="37">
        <f>L20/L$7*100</f>
        <v>6.679402546820882</v>
      </c>
      <c r="N20" s="34">
        <f t="shared" si="1"/>
        <v>2188829</v>
      </c>
      <c r="O20" s="38">
        <f>N20/D20*100</f>
        <v>8.68893255527768</v>
      </c>
      <c r="P20" s="47">
        <f t="shared" si="2"/>
        <v>433849</v>
      </c>
      <c r="Q20" s="39">
        <f>P20/H20*100</f>
        <v>1.6100694797517106</v>
      </c>
    </row>
    <row r="21" spans="1:17" s="3" customFormat="1" ht="39.75" customHeight="1">
      <c r="A21" s="6" t="s">
        <v>24</v>
      </c>
      <c r="B21" s="36">
        <v>480000</v>
      </c>
      <c r="C21" s="36">
        <v>140000</v>
      </c>
      <c r="D21" s="36">
        <f>B21+C21</f>
        <v>620000</v>
      </c>
      <c r="E21" s="37">
        <v>0.14</v>
      </c>
      <c r="F21" s="36">
        <v>1730404.3</v>
      </c>
      <c r="G21" s="36">
        <v>629028</v>
      </c>
      <c r="H21" s="36">
        <f>F21+G21</f>
        <v>2359432.3</v>
      </c>
      <c r="I21" s="37">
        <f>H21/H$7*100</f>
        <v>0.5756462919637144</v>
      </c>
      <c r="J21" s="36">
        <v>3605191.3</v>
      </c>
      <c r="K21" s="36">
        <v>1373925</v>
      </c>
      <c r="L21" s="36">
        <f>J21+K21</f>
        <v>4979116.3</v>
      </c>
      <c r="M21" s="37">
        <f>L21/L$7*100</f>
        <v>1.2146723814504965</v>
      </c>
      <c r="N21" s="34">
        <f t="shared" si="1"/>
        <v>4359116.3</v>
      </c>
      <c r="O21" s="38">
        <f>N21/D21*100</f>
        <v>703.0832741935484</v>
      </c>
      <c r="P21" s="47">
        <f t="shared" si="2"/>
        <v>2619684</v>
      </c>
      <c r="Q21" s="39">
        <f>P21/H21*100</f>
        <v>111.0302677470339</v>
      </c>
    </row>
    <row r="22" spans="1:17" s="2" customFormat="1" ht="39.75" customHeight="1">
      <c r="A22" s="7" t="s">
        <v>10</v>
      </c>
      <c r="B22" s="40">
        <f>B23</f>
        <v>2900000</v>
      </c>
      <c r="C22" s="40">
        <f>C23</f>
        <v>0</v>
      </c>
      <c r="D22" s="40">
        <f aca="true" t="shared" si="6" ref="D22:M22">D23</f>
        <v>2900000</v>
      </c>
      <c r="E22" s="41">
        <f t="shared" si="6"/>
        <v>0.6438678250366894</v>
      </c>
      <c r="F22" s="40">
        <f t="shared" si="6"/>
        <v>1300307</v>
      </c>
      <c r="G22" s="40">
        <f t="shared" si="6"/>
        <v>278566</v>
      </c>
      <c r="H22" s="40">
        <f t="shared" si="6"/>
        <v>1578873</v>
      </c>
      <c r="I22" s="41">
        <f t="shared" si="6"/>
        <v>0.3852080807453665</v>
      </c>
      <c r="J22" s="40">
        <f t="shared" si="6"/>
        <v>1300307</v>
      </c>
      <c r="K22" s="40">
        <f t="shared" si="6"/>
        <v>278566</v>
      </c>
      <c r="L22" s="40">
        <f t="shared" si="6"/>
        <v>1578873</v>
      </c>
      <c r="M22" s="41">
        <f t="shared" si="6"/>
        <v>0.38517144637049144</v>
      </c>
      <c r="N22" s="42">
        <f t="shared" si="1"/>
        <v>-1321127</v>
      </c>
      <c r="O22" s="43">
        <f>N22/D22*-100</f>
        <v>45.55610344827586</v>
      </c>
      <c r="P22" s="46">
        <v>0</v>
      </c>
      <c r="Q22" s="35">
        <f>-P22/H22*100</f>
        <v>0</v>
      </c>
    </row>
    <row r="23" spans="1:17" s="3" customFormat="1" ht="39.75" customHeight="1">
      <c r="A23" s="6" t="s">
        <v>25</v>
      </c>
      <c r="B23" s="36">
        <v>2900000</v>
      </c>
      <c r="C23" s="36">
        <v>0</v>
      </c>
      <c r="D23" s="36">
        <f>B23+C23</f>
        <v>2900000</v>
      </c>
      <c r="E23" s="37">
        <f>D23/D$7*100</f>
        <v>0.6438678250366894</v>
      </c>
      <c r="F23" s="36">
        <v>1300307</v>
      </c>
      <c r="G23" s="36">
        <v>278566</v>
      </c>
      <c r="H23" s="36">
        <f>F23+G23</f>
        <v>1578873</v>
      </c>
      <c r="I23" s="37">
        <f>H23/H$7*100</f>
        <v>0.3852080807453665</v>
      </c>
      <c r="J23" s="36">
        <v>1300307</v>
      </c>
      <c r="K23" s="36">
        <v>278566</v>
      </c>
      <c r="L23" s="36">
        <f>J23+K23</f>
        <v>1578873</v>
      </c>
      <c r="M23" s="37">
        <f>L23/L$7*100</f>
        <v>0.38517144637049144</v>
      </c>
      <c r="N23" s="34">
        <f t="shared" si="1"/>
        <v>-1321127</v>
      </c>
      <c r="O23" s="38">
        <f>N23/D23*-100</f>
        <v>45.55610344827586</v>
      </c>
      <c r="P23" s="46">
        <v>0</v>
      </c>
      <c r="Q23" s="39">
        <f>-P23/H23*100</f>
        <v>0</v>
      </c>
    </row>
    <row r="24" spans="1:17" s="2" customFormat="1" ht="39.75" customHeight="1">
      <c r="A24" s="7" t="s">
        <v>11</v>
      </c>
      <c r="B24" s="40">
        <f>B19-B22</f>
        <v>-1102000</v>
      </c>
      <c r="C24" s="40">
        <f aca="true" t="shared" si="7" ref="C24:L24">C19-C22</f>
        <v>24013000</v>
      </c>
      <c r="D24" s="40">
        <f t="shared" si="7"/>
        <v>22911000</v>
      </c>
      <c r="E24" s="41">
        <f t="shared" si="7"/>
        <v>5.089123340652703</v>
      </c>
      <c r="F24" s="40">
        <f t="shared" si="7"/>
        <v>1694653.2999999998</v>
      </c>
      <c r="G24" s="40">
        <f t="shared" si="7"/>
        <v>26031886</v>
      </c>
      <c r="H24" s="40">
        <f>H19-H22</f>
        <v>27726539.3</v>
      </c>
      <c r="I24" s="41">
        <f>I19-I22</f>
        <v>6.764627040594132</v>
      </c>
      <c r="J24" s="40">
        <f t="shared" si="7"/>
        <v>3569440.3</v>
      </c>
      <c r="K24" s="40">
        <f t="shared" si="7"/>
        <v>27210632</v>
      </c>
      <c r="L24" s="40">
        <f t="shared" si="7"/>
        <v>30780072.3</v>
      </c>
      <c r="M24" s="41">
        <v>7.5</v>
      </c>
      <c r="N24" s="42">
        <f t="shared" si="1"/>
        <v>7869072.300000001</v>
      </c>
      <c r="O24" s="43">
        <f>N24/D24*100</f>
        <v>34.34626293047008</v>
      </c>
      <c r="P24" s="48">
        <f t="shared" si="2"/>
        <v>3053533</v>
      </c>
      <c r="Q24" s="35">
        <f>P24/H24*100</f>
        <v>11.013033278192061</v>
      </c>
    </row>
    <row r="25" spans="1:17" s="2" customFormat="1" ht="39.75" customHeight="1">
      <c r="A25" s="7" t="s">
        <v>12</v>
      </c>
      <c r="B25" s="40">
        <f>B18+B24</f>
        <v>791000</v>
      </c>
      <c r="C25" s="40">
        <f aca="true" t="shared" si="8" ref="C25:K25">C18+C24</f>
        <v>4477000</v>
      </c>
      <c r="D25" s="40">
        <f t="shared" si="8"/>
        <v>5268000</v>
      </c>
      <c r="E25" s="41">
        <v>1.17</v>
      </c>
      <c r="F25" s="40">
        <f t="shared" si="8"/>
        <v>3595468.3</v>
      </c>
      <c r="G25" s="40">
        <f t="shared" si="8"/>
        <v>65977649</v>
      </c>
      <c r="H25" s="40">
        <f t="shared" si="8"/>
        <v>69573117.3</v>
      </c>
      <c r="I25" s="45">
        <v>16.97</v>
      </c>
      <c r="J25" s="40">
        <f t="shared" si="8"/>
        <v>4065602.3</v>
      </c>
      <c r="K25" s="40">
        <f t="shared" si="8"/>
        <v>67195378.81</v>
      </c>
      <c r="L25" s="40">
        <f>L18+L24</f>
        <v>71260981.11</v>
      </c>
      <c r="M25" s="45">
        <v>17.38</v>
      </c>
      <c r="N25" s="42">
        <f>L25-D25</f>
        <v>65992981.11</v>
      </c>
      <c r="O25" s="43">
        <f>N25/D25*100</f>
        <v>1252.7141440774487</v>
      </c>
      <c r="P25" s="48">
        <f t="shared" si="2"/>
        <v>1687863.8100000024</v>
      </c>
      <c r="Q25" s="35">
        <f>P25/H25*100</f>
        <v>2.4260287241721774</v>
      </c>
    </row>
    <row r="26" spans="1:17" s="3" customFormat="1" ht="39.75" customHeight="1">
      <c r="A26" s="8" t="s">
        <v>27</v>
      </c>
      <c r="B26" s="36">
        <v>0</v>
      </c>
      <c r="C26" s="36">
        <v>0</v>
      </c>
      <c r="D26" s="36">
        <f>B26+C26</f>
        <v>0</v>
      </c>
      <c r="E26" s="37">
        <f>D26/D$7*100</f>
        <v>0</v>
      </c>
      <c r="F26" s="36">
        <v>209875</v>
      </c>
      <c r="G26" s="36">
        <v>0</v>
      </c>
      <c r="H26" s="36">
        <f>F26+G26</f>
        <v>209875</v>
      </c>
      <c r="I26" s="37">
        <f>H26/H$7*100</f>
        <v>0.05120459083563642</v>
      </c>
      <c r="J26" s="36">
        <v>327409</v>
      </c>
      <c r="K26" s="36">
        <v>0</v>
      </c>
      <c r="L26" s="36">
        <f>J26+K26</f>
        <v>327409</v>
      </c>
      <c r="M26" s="37">
        <f>L26/L$7*100</f>
        <v>0.07987254078365785</v>
      </c>
      <c r="N26" s="34">
        <f>L26-D26</f>
        <v>327409</v>
      </c>
      <c r="O26" s="43">
        <v>0</v>
      </c>
      <c r="P26" s="47">
        <f t="shared" si="2"/>
        <v>117534</v>
      </c>
      <c r="Q26" s="39">
        <f>P26/H26*100</f>
        <v>56.001905896366885</v>
      </c>
    </row>
    <row r="27" spans="1:17" s="2" customFormat="1" ht="39.75" customHeight="1">
      <c r="A27" s="7" t="s">
        <v>13</v>
      </c>
      <c r="B27" s="40">
        <f>B25-B26</f>
        <v>791000</v>
      </c>
      <c r="C27" s="40">
        <f aca="true" t="shared" si="9" ref="C27:K27">C25-C26</f>
        <v>4477000</v>
      </c>
      <c r="D27" s="40">
        <f t="shared" si="9"/>
        <v>5268000</v>
      </c>
      <c r="E27" s="41">
        <f>E25-E26</f>
        <v>1.17</v>
      </c>
      <c r="F27" s="40">
        <f t="shared" si="9"/>
        <v>3385593.3</v>
      </c>
      <c r="G27" s="40">
        <f t="shared" si="9"/>
        <v>65977649</v>
      </c>
      <c r="H27" s="40">
        <f t="shared" si="9"/>
        <v>69363242.3</v>
      </c>
      <c r="I27" s="41">
        <f t="shared" si="9"/>
        <v>16.918795409164364</v>
      </c>
      <c r="J27" s="40">
        <f t="shared" si="9"/>
        <v>3738193.3</v>
      </c>
      <c r="K27" s="40">
        <f t="shared" si="9"/>
        <v>67195378.81</v>
      </c>
      <c r="L27" s="40">
        <f>L25-L26</f>
        <v>70933572.11</v>
      </c>
      <c r="M27" s="41">
        <f>M25-M26</f>
        <v>17.30012745921634</v>
      </c>
      <c r="N27" s="42">
        <f>L27-D27</f>
        <v>65665572.11</v>
      </c>
      <c r="O27" s="43">
        <f>N27/D27*100</f>
        <v>1246.4990909263477</v>
      </c>
      <c r="P27" s="48">
        <f t="shared" si="2"/>
        <v>1570329.8100000024</v>
      </c>
      <c r="Q27" s="35">
        <f>P27/H27*100</f>
        <v>2.263922155207561</v>
      </c>
    </row>
    <row r="28" spans="14:16" ht="19.5" customHeight="1">
      <c r="N28" s="26"/>
      <c r="P28" s="26"/>
    </row>
    <row r="29" spans="14:16" ht="19.5" customHeight="1">
      <c r="N29" s="26"/>
      <c r="P29" s="26"/>
    </row>
    <row r="30" spans="14:16" ht="19.5" customHeight="1">
      <c r="N30" s="26"/>
      <c r="P30" s="26"/>
    </row>
  </sheetData>
  <mergeCells count="12">
    <mergeCell ref="N4:O4"/>
    <mergeCell ref="P4:Q4"/>
    <mergeCell ref="A4:A6"/>
    <mergeCell ref="N5:O5"/>
    <mergeCell ref="P5:Q5"/>
    <mergeCell ref="J4:M5"/>
    <mergeCell ref="F4:I5"/>
    <mergeCell ref="B4:E5"/>
    <mergeCell ref="G2:H2"/>
    <mergeCell ref="F1:H1"/>
    <mergeCell ref="I2:K2"/>
    <mergeCell ref="I1:K1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8" scale="9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WS44152</cp:lastModifiedBy>
  <cp:lastPrinted>2004-12-01T06:04:17Z</cp:lastPrinted>
  <dcterms:created xsi:type="dcterms:W3CDTF">1997-01-14T01:50:29Z</dcterms:created>
  <dcterms:modified xsi:type="dcterms:W3CDTF">2004-12-15T05:46:27Z</dcterms:modified>
  <cp:category/>
  <cp:version/>
  <cp:contentType/>
  <cp:contentStatus/>
</cp:coreProperties>
</file>