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審修後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<sst xmlns="http://schemas.openxmlformats.org/spreadsheetml/2006/main" count="57" uniqueCount="47">
  <si>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營業部分</t>
  </si>
  <si>
    <t>非營業部分</t>
  </si>
  <si>
    <t>合計</t>
  </si>
  <si>
    <t>%</t>
  </si>
  <si>
    <t>科目</t>
  </si>
  <si>
    <t>營業部分</t>
  </si>
  <si>
    <t>非營業部分</t>
  </si>
  <si>
    <t>金額</t>
  </si>
  <si>
    <t xml:space="preserve"> 勞務收入</t>
  </si>
  <si>
    <t xml:space="preserve"> 財務收入</t>
  </si>
  <si>
    <t xml:space="preserve">     所     得      稅</t>
  </si>
  <si>
    <t>審 定 數 與 預 算 數</t>
  </si>
  <si>
    <t>之  比  較  增  減</t>
  </si>
  <si>
    <t>決  算  審  定  數</t>
  </si>
  <si>
    <t xml:space="preserve"> 銷貨收入</t>
  </si>
  <si>
    <t xml:space="preserve"> 林務收入</t>
  </si>
  <si>
    <t xml:space="preserve">   福利事業收入</t>
  </si>
  <si>
    <t xml:space="preserve">   管理費收入</t>
  </si>
  <si>
    <t xml:space="preserve">   其他營(事)業收入</t>
  </si>
  <si>
    <t xml:space="preserve"> 銷貨成本</t>
  </si>
  <si>
    <t xml:space="preserve"> 林務成本</t>
  </si>
  <si>
    <t xml:space="preserve">    其他營(事)業費用</t>
  </si>
  <si>
    <t>業務費用</t>
  </si>
  <si>
    <t>管理費用</t>
  </si>
  <si>
    <t>營(事)業利益(損失-)</t>
  </si>
  <si>
    <t>營(事)業外收入</t>
  </si>
  <si>
    <t xml:space="preserve">    其他營(事)業外收入</t>
  </si>
  <si>
    <t>營(事)業外費用</t>
  </si>
  <si>
    <t>營(事)業外利益(損失-)</t>
  </si>
  <si>
    <t xml:space="preserve">中 華 民 國 </t>
  </si>
  <si>
    <t>八 十 七 年 度</t>
  </si>
  <si>
    <t xml:space="preserve">損益(餘絀)計算 </t>
  </si>
  <si>
    <t>審 定 數 額 綜 計 表</t>
  </si>
  <si>
    <t>營(事)業收入</t>
  </si>
  <si>
    <t>營(事)業支出</t>
  </si>
  <si>
    <t xml:space="preserve"> 勞務成本</t>
  </si>
  <si>
    <t>財務費用</t>
  </si>
  <si>
    <t>本年度稅前盈(賸)餘(短絀-)</t>
  </si>
  <si>
    <t>本年度稅後盈(賸)餘(短絀-)</t>
  </si>
  <si>
    <t>法 定 預  算  數</t>
  </si>
  <si>
    <t>核  定  決   算   數</t>
  </si>
  <si>
    <t>一、依收支科目別分別</t>
  </si>
  <si>
    <t xml:space="preserve">   金融保險成本</t>
  </si>
  <si>
    <t xml:space="preserve">   福利事業成本</t>
  </si>
  <si>
    <t xml:space="preserve">    其他營(事)業外支出</t>
  </si>
  <si>
    <t>單位:新臺幣元</t>
  </si>
  <si>
    <t>審 定 數 與 核 定 決 算 數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</si>
</sst>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#,##0.00_ "/>
    <numFmt numFmtId="179" formatCode="0.0%"/>
    <numFmt numFmtId="180" formatCode="0.00_ "/>
    <numFmt numFmtId="181" formatCode="[$-404]AM/PM\ hh:mm:ss"/>
    <numFmt numFmtId="182" formatCode="0.0_ "/>
    <numFmt numFmtId="183" formatCode="0.000_ "/>
    <numFmt numFmtId="184" formatCode="0.0000_ "/>
    <numFmt numFmtId="185" formatCode="_-* #,##0.000_-;\-* #,##0.000_-;_-* &quot;-&quot;??_-;_-@_-"/>
    <numFmt numFmtId="186" formatCode="_-* #,##0.0000_-;\-* #,##0.0000_-;_-* &quot;-&quot;??_-;_-@_-"/>
    <numFmt numFmtId="187" formatCode="0.00000_ "/>
    <numFmt numFmtId="188" formatCode="&quot;$&quot;#,##0.00"/>
    <numFmt numFmtId="189" formatCode="_+* #,##0.00_+;\+* #,##0.00_+;_+* &quot;+&quot;??_+;_+@_+"/>
    <numFmt numFmtId="190" formatCode="\+#,##0.00_);\-#,##0"/>
    <numFmt numFmtId="191" formatCode="\+#,##0.0_);\-#,##0"/>
    <numFmt numFmtId="192" formatCode="\+#,##0_);\-#,##0"/>
    <numFmt numFmtId="193" formatCode="0.00_);\(0.00\)"/>
    <numFmt numFmtId="194" formatCode="0.00;[Red]0.00"/>
    <numFmt numFmtId="195" formatCode="0.0000000_ "/>
    <numFmt numFmtId="196" formatCode="0.000000_ "/>
    <numFmt numFmtId="197" formatCode="#,##0.0"/>
    <numFmt numFmtId="198" formatCode="_-* #,##0.0_-;\-* #,##0.0_-;_-* &quot;-&quot;_-;_-@_-"/>
    <numFmt numFmtId="199" formatCode="_-* #,##0.00_-;\-* #,##0.00_-;_-* &quot;-&quot;_-;_-@_-"/>
    <numFmt numFmtId="200" formatCode="\+#,##0.000_);\-#,##0.0"/>
    <numFmt numFmtId="201" formatCode="\+#,##0.0000_);\-#,##0.00"/>
    <numFmt numFmtId="202" formatCode="\+#,##0.00_);\-#,##0.0"/>
    <numFmt numFmtId="203" formatCode="\+#,##0.000_);\-#,##0.00"/>
    <numFmt numFmtId="204" formatCode="_-* #,##0.000_-;\-* #,##0.000_-;_-* &quot;-&quot;???_-;_-@_-"/>
    <numFmt numFmtId="205" formatCode="\+#,##0.0_);\-#,##0.0"/>
    <numFmt numFmtId="206" formatCode="\+#,##0.00_);\-#,##0.00"/>
  </numFmts>
  <fonts count="15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2"/>
      <color indexed="8"/>
      <name val="標楷體"/>
      <family val="4"/>
    </font>
    <font>
      <sz val="20"/>
      <name val="標楷體"/>
      <family val="4"/>
    </font>
    <font>
      <sz val="20"/>
      <color indexed="8"/>
      <name val="標楷體"/>
      <family val="4"/>
    </font>
    <font>
      <sz val="20"/>
      <name val="新細明體"/>
      <family val="1"/>
    </font>
    <font>
      <u val="singleAccounting"/>
      <sz val="20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u val="singleAccounting"/>
      <sz val="12"/>
      <name val="新細明體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41" fontId="0" fillId="0" borderId="0" xfId="0" applyNumberForma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distributed" wrapText="1"/>
    </xf>
    <xf numFmtId="41" fontId="2" fillId="0" borderId="2" xfId="0" applyNumberFormat="1" applyFont="1" applyBorder="1" applyAlignment="1">
      <alignment horizontal="distributed" vertical="distributed" wrapText="1"/>
    </xf>
    <xf numFmtId="0" fontId="3" fillId="0" borderId="2" xfId="0" applyFont="1" applyBorder="1" applyAlignment="1">
      <alignment horizontal="distributed" vertical="distributed" wrapText="1"/>
    </xf>
    <xf numFmtId="41" fontId="2" fillId="0" borderId="2" xfId="0" applyNumberFormat="1" applyFont="1" applyBorder="1" applyAlignment="1">
      <alignment horizontal="left" vertical="distributed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15" applyNumberFormat="1" applyFont="1" applyAlignment="1">
      <alignment horizontal="center" vertical="center"/>
    </xf>
    <xf numFmtId="43" fontId="2" fillId="0" borderId="3" xfId="15" applyNumberFormat="1" applyFont="1" applyBorder="1" applyAlignment="1">
      <alignment horizontal="center" vertical="center" wrapText="1"/>
    </xf>
    <xf numFmtId="43" fontId="2" fillId="0" borderId="0" xfId="15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43" fontId="6" fillId="0" borderId="0" xfId="15" applyNumberFormat="1" applyFont="1" applyAlignment="1">
      <alignment horizontal="center" vertical="center"/>
    </xf>
    <xf numFmtId="43" fontId="8" fillId="0" borderId="0" xfId="0" applyNumberFormat="1" applyFont="1" applyAlignment="1">
      <alignment/>
    </xf>
    <xf numFmtId="43" fontId="6" fillId="0" borderId="0" xfId="0" applyNumberFormat="1" applyFont="1" applyAlignment="1">
      <alignment horizontal="center" vertical="center"/>
    </xf>
    <xf numFmtId="43" fontId="7" fillId="0" borderId="0" xfId="0" applyNumberFormat="1" applyFont="1" applyAlignment="1">
      <alignment horizontal="center" vertical="center"/>
    </xf>
    <xf numFmtId="43" fontId="6" fillId="0" borderId="0" xfId="0" applyNumberFormat="1" applyFont="1" applyBorder="1" applyAlignment="1">
      <alignment horizontal="center" vertical="center"/>
    </xf>
    <xf numFmtId="43" fontId="2" fillId="0" borderId="0" xfId="0" applyNumberFormat="1" applyFont="1" applyAlignment="1">
      <alignment horizontal="center" vertical="center"/>
    </xf>
    <xf numFmtId="43" fontId="5" fillId="0" borderId="0" xfId="0" applyNumberFormat="1" applyFont="1" applyAlignment="1">
      <alignment horizontal="center" vertical="center"/>
    </xf>
    <xf numFmtId="43" fontId="2" fillId="0" borderId="0" xfId="0" applyNumberFormat="1" applyFont="1" applyBorder="1" applyAlignment="1">
      <alignment horizontal="center" vertical="center"/>
    </xf>
    <xf numFmtId="43" fontId="2" fillId="0" borderId="3" xfId="0" applyNumberFormat="1" applyFont="1" applyBorder="1" applyAlignment="1">
      <alignment horizontal="center" vertical="center" wrapText="1"/>
    </xf>
    <xf numFmtId="43" fontId="5" fillId="0" borderId="4" xfId="0" applyNumberFormat="1" applyFont="1" applyBorder="1" applyAlignment="1">
      <alignment horizontal="center" vertical="center" wrapText="1"/>
    </xf>
    <xf numFmtId="43" fontId="2" fillId="0" borderId="5" xfId="0" applyNumberFormat="1" applyFont="1" applyBorder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5" fillId="0" borderId="0" xfId="0" applyNumberFormat="1" applyFont="1" applyAlignment="1">
      <alignment horizontal="center" vertical="center" wrapText="1"/>
    </xf>
    <xf numFmtId="43" fontId="2" fillId="0" borderId="0" xfId="0" applyNumberFormat="1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43" fontId="10" fillId="0" borderId="4" xfId="15" applyNumberFormat="1" applyFont="1" applyBorder="1" applyAlignment="1">
      <alignment horizontal="center" vertical="center" wrapText="1"/>
    </xf>
    <xf numFmtId="43" fontId="10" fillId="0" borderId="4" xfId="17" applyNumberFormat="1" applyFont="1" applyBorder="1" applyAlignment="1">
      <alignment horizontal="center" vertical="center" wrapText="1"/>
    </xf>
    <xf numFmtId="43" fontId="11" fillId="0" borderId="4" xfId="0" applyNumberFormat="1" applyFont="1" applyBorder="1" applyAlignment="1">
      <alignment horizontal="center" vertical="center" wrapText="1"/>
    </xf>
    <xf numFmtId="43" fontId="11" fillId="0" borderId="6" xfId="0" applyNumberFormat="1" applyFont="1" applyBorder="1" applyAlignment="1">
      <alignment horizontal="center" vertical="center" wrapText="1"/>
    </xf>
    <xf numFmtId="43" fontId="12" fillId="0" borderId="7" xfId="15" applyNumberFormat="1" applyFont="1" applyBorder="1" applyAlignment="1">
      <alignment horizontal="center" vertical="center" wrapText="1"/>
    </xf>
    <xf numFmtId="43" fontId="12" fillId="0" borderId="7" xfId="17" applyNumberFormat="1" applyFont="1" applyBorder="1" applyAlignment="1">
      <alignment horizontal="center" vertical="center" wrapText="1"/>
    </xf>
    <xf numFmtId="43" fontId="13" fillId="0" borderId="7" xfId="0" applyNumberFormat="1" applyFont="1" applyBorder="1" applyAlignment="1">
      <alignment horizontal="center" vertical="center" wrapText="1"/>
    </xf>
    <xf numFmtId="43" fontId="13" fillId="0" borderId="6" xfId="0" applyNumberFormat="1" applyFont="1" applyBorder="1" applyAlignment="1">
      <alignment horizontal="center" vertical="center" wrapText="1"/>
    </xf>
    <xf numFmtId="43" fontId="10" fillId="0" borderId="7" xfId="15" applyNumberFormat="1" applyFont="1" applyBorder="1" applyAlignment="1">
      <alignment horizontal="center" vertical="center" wrapText="1"/>
    </xf>
    <xf numFmtId="43" fontId="10" fillId="0" borderId="7" xfId="17" applyNumberFormat="1" applyFont="1" applyBorder="1" applyAlignment="1">
      <alignment horizontal="center" vertical="center" wrapText="1"/>
    </xf>
    <xf numFmtId="43" fontId="11" fillId="0" borderId="7" xfId="0" applyNumberFormat="1" applyFont="1" applyBorder="1" applyAlignment="1">
      <alignment horizontal="center" vertical="center" wrapText="1"/>
    </xf>
    <xf numFmtId="43" fontId="10" fillId="0" borderId="7" xfId="17" applyNumberFormat="1" applyFont="1" applyBorder="1" applyAlignment="1">
      <alignment vertical="center" wrapText="1"/>
    </xf>
    <xf numFmtId="43" fontId="10" fillId="0" borderId="7" xfId="17" applyNumberFormat="1" applyFont="1" applyBorder="1" applyAlignment="1">
      <alignment horizontal="right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41" fontId="13" fillId="0" borderId="6" xfId="0" applyNumberFormat="1" applyFont="1" applyBorder="1" applyAlignment="1">
      <alignment horizontal="center" vertical="center" wrapText="1"/>
    </xf>
    <xf numFmtId="206" fontId="6" fillId="0" borderId="0" xfId="0" applyNumberFormat="1" applyFont="1" applyAlignment="1">
      <alignment horizontal="center" vertical="center"/>
    </xf>
    <xf numFmtId="206" fontId="2" fillId="0" borderId="0" xfId="0" applyNumberFormat="1" applyFont="1" applyAlignment="1">
      <alignment horizontal="center" vertical="center"/>
    </xf>
    <xf numFmtId="206" fontId="2" fillId="0" borderId="3" xfId="0" applyNumberFormat="1" applyFont="1" applyBorder="1" applyAlignment="1">
      <alignment horizontal="center" vertical="center" wrapText="1"/>
    </xf>
    <xf numFmtId="206" fontId="10" fillId="0" borderId="4" xfId="0" applyNumberFormat="1" applyFont="1" applyBorder="1" applyAlignment="1">
      <alignment horizontal="right" vertical="center" wrapText="1"/>
    </xf>
    <xf numFmtId="206" fontId="12" fillId="0" borderId="7" xfId="0" applyNumberFormat="1" applyFont="1" applyBorder="1" applyAlignment="1">
      <alignment horizontal="right" vertical="center" wrapText="1"/>
    </xf>
    <xf numFmtId="206" fontId="10" fillId="0" borderId="7" xfId="0" applyNumberFormat="1" applyFont="1" applyBorder="1" applyAlignment="1">
      <alignment horizontal="right" vertical="center" wrapText="1"/>
    </xf>
    <xf numFmtId="206" fontId="3" fillId="0" borderId="0" xfId="0" applyNumberFormat="1" applyFont="1" applyAlignment="1">
      <alignment horizontal="center" vertical="center" wrapText="1"/>
    </xf>
    <xf numFmtId="206" fontId="2" fillId="0" borderId="0" xfId="0" applyNumberFormat="1" applyFont="1" applyAlignment="1">
      <alignment horizontal="center" vertical="center" wrapText="1"/>
    </xf>
    <xf numFmtId="43" fontId="12" fillId="0" borderId="7" xfId="0" applyNumberFormat="1" applyFont="1" applyBorder="1" applyAlignment="1">
      <alignment horizontal="right" vertical="center" wrapText="1"/>
    </xf>
    <xf numFmtId="43" fontId="10" fillId="0" borderId="7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43" fontId="2" fillId="0" borderId="4" xfId="0" applyNumberFormat="1" applyFont="1" applyBorder="1" applyAlignment="1">
      <alignment horizontal="center" vertical="center" wrapText="1"/>
    </xf>
    <xf numFmtId="43" fontId="2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43" fontId="0" fillId="0" borderId="11" xfId="0" applyNumberFormat="1" applyBorder="1" applyAlignment="1">
      <alignment horizontal="center" vertical="center" wrapText="1"/>
    </xf>
    <xf numFmtId="43" fontId="0" fillId="0" borderId="12" xfId="0" applyNumberFormat="1" applyBorder="1" applyAlignment="1">
      <alignment horizontal="center" vertical="center" wrapText="1"/>
    </xf>
    <xf numFmtId="43" fontId="2" fillId="0" borderId="8" xfId="15" applyNumberFormat="1" applyFont="1" applyBorder="1" applyAlignment="1">
      <alignment horizontal="center" vertical="center" wrapText="1"/>
    </xf>
    <xf numFmtId="43" fontId="2" fillId="0" borderId="13" xfId="15" applyNumberFormat="1" applyFont="1" applyBorder="1" applyAlignment="1">
      <alignment horizontal="center" vertical="center" wrapText="1"/>
    </xf>
    <xf numFmtId="43" fontId="2" fillId="0" borderId="1" xfId="15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 horizontal="center" vertical="center" wrapText="1"/>
    </xf>
    <xf numFmtId="43" fontId="6" fillId="0" borderId="0" xfId="15" applyNumberFormat="1" applyFont="1" applyAlignment="1">
      <alignment horizontal="left" vertical="center"/>
    </xf>
    <xf numFmtId="43" fontId="0" fillId="0" borderId="0" xfId="0" applyNumberFormat="1" applyAlignment="1">
      <alignment vertical="center"/>
    </xf>
    <xf numFmtId="43" fontId="9" fillId="0" borderId="0" xfId="15" applyNumberFormat="1" applyFont="1" applyAlignment="1">
      <alignment horizontal="left" vertical="center"/>
    </xf>
    <xf numFmtId="43" fontId="0" fillId="0" borderId="0" xfId="0" applyNumberFormat="1" applyAlignment="1">
      <alignment horizontal="left" vertical="center"/>
    </xf>
    <xf numFmtId="43" fontId="6" fillId="0" borderId="0" xfId="15" applyNumberFormat="1" applyFont="1" applyAlignment="1">
      <alignment horizontal="right" vertical="center"/>
    </xf>
    <xf numFmtId="0" fontId="0" fillId="0" borderId="0" xfId="0" applyAlignment="1">
      <alignment vertical="center"/>
    </xf>
    <xf numFmtId="43" fontId="9" fillId="0" borderId="0" xfId="15" applyNumberFormat="1" applyFont="1" applyAlignment="1">
      <alignment horizontal="right" vertical="center"/>
    </xf>
    <xf numFmtId="0" fontId="1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view="pageBreakPreview" zoomScale="75" zoomScaleNormal="75" zoomScaleSheetLayoutView="75" workbookViewId="0" topLeftCell="H1">
      <selection activeCell="K8" sqref="K8"/>
    </sheetView>
  </sheetViews>
  <sheetFormatPr defaultColWidth="9.00390625" defaultRowHeight="19.5" customHeight="1"/>
  <cols>
    <col min="1" max="1" width="28.00390625" style="9" customWidth="1"/>
    <col min="2" max="4" width="18.50390625" style="12" customWidth="1"/>
    <col min="5" max="5" width="11.875" style="12" customWidth="1"/>
    <col min="6" max="6" width="18.50390625" style="12" customWidth="1"/>
    <col min="7" max="7" width="18.625" style="12" customWidth="1"/>
    <col min="8" max="8" width="18.875" style="12" customWidth="1"/>
    <col min="9" max="9" width="14.125" style="12" customWidth="1"/>
    <col min="10" max="10" width="18.50390625" style="12" customWidth="1"/>
    <col min="11" max="11" width="18.625" style="12" customWidth="1"/>
    <col min="12" max="12" width="18.50390625" style="12" customWidth="1"/>
    <col min="13" max="13" width="10.00390625" style="12" customWidth="1"/>
    <col min="14" max="14" width="18.50390625" style="52" customWidth="1"/>
    <col min="15" max="15" width="12.875" style="27" customWidth="1"/>
    <col min="16" max="16" width="17.50390625" style="29" customWidth="1"/>
    <col min="17" max="17" width="11.875" style="28" customWidth="1"/>
  </cols>
  <sheetData>
    <row r="1" spans="1:17" s="14" customFormat="1" ht="38.25" customHeight="1">
      <c r="A1" s="13"/>
      <c r="B1" s="15"/>
      <c r="C1" s="15"/>
      <c r="D1" s="15"/>
      <c r="E1" s="72" t="s">
        <v>31</v>
      </c>
      <c r="F1" s="73"/>
      <c r="G1" s="73"/>
      <c r="H1" s="73"/>
      <c r="I1" s="68" t="s">
        <v>32</v>
      </c>
      <c r="J1" s="69"/>
      <c r="K1" s="67"/>
      <c r="L1" s="15"/>
      <c r="M1" s="15"/>
      <c r="N1" s="45"/>
      <c r="O1" s="18"/>
      <c r="P1" s="17"/>
      <c r="Q1" s="19"/>
    </row>
    <row r="2" spans="1:17" s="14" customFormat="1" ht="36" customHeight="1">
      <c r="A2" s="13"/>
      <c r="B2" s="15"/>
      <c r="C2" s="15"/>
      <c r="D2" s="15"/>
      <c r="E2" s="16"/>
      <c r="F2" s="70" t="s">
        <v>29</v>
      </c>
      <c r="G2" s="71"/>
      <c r="H2" s="71"/>
      <c r="I2" s="66" t="s">
        <v>30</v>
      </c>
      <c r="J2" s="66"/>
      <c r="K2" s="67"/>
      <c r="L2" s="15"/>
      <c r="M2" s="15"/>
      <c r="N2" s="45"/>
      <c r="O2" s="18"/>
      <c r="P2" s="17"/>
      <c r="Q2" s="19"/>
    </row>
    <row r="3" spans="1:17" s="1" customFormat="1" ht="19.5" customHeight="1">
      <c r="A3" s="4" t="s">
        <v>41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46"/>
      <c r="O3" s="21"/>
      <c r="P3" s="20" t="s">
        <v>45</v>
      </c>
      <c r="Q3" s="22"/>
    </row>
    <row r="4" spans="1:17" ht="23.25" customHeight="1">
      <c r="A4" s="58" t="s">
        <v>4</v>
      </c>
      <c r="B4" s="62" t="s">
        <v>39</v>
      </c>
      <c r="C4" s="63"/>
      <c r="D4" s="63"/>
      <c r="E4" s="64"/>
      <c r="F4" s="62" t="s">
        <v>40</v>
      </c>
      <c r="G4" s="63"/>
      <c r="H4" s="63"/>
      <c r="I4" s="64"/>
      <c r="J4" s="62" t="s">
        <v>13</v>
      </c>
      <c r="K4" s="63"/>
      <c r="L4" s="63"/>
      <c r="M4" s="64"/>
      <c r="N4" s="56" t="s">
        <v>11</v>
      </c>
      <c r="O4" s="56"/>
      <c r="P4" s="56" t="s">
        <v>46</v>
      </c>
      <c r="Q4" s="57"/>
    </row>
    <row r="5" spans="1:17" ht="23.25" customHeight="1">
      <c r="A5" s="58"/>
      <c r="B5" s="65"/>
      <c r="C5" s="61"/>
      <c r="D5" s="61"/>
      <c r="E5" s="60"/>
      <c r="F5" s="65"/>
      <c r="G5" s="61"/>
      <c r="H5" s="61"/>
      <c r="I5" s="60"/>
      <c r="J5" s="65"/>
      <c r="K5" s="61"/>
      <c r="L5" s="61"/>
      <c r="M5" s="60"/>
      <c r="N5" s="59" t="s">
        <v>12</v>
      </c>
      <c r="O5" s="60"/>
      <c r="P5" s="59" t="s">
        <v>12</v>
      </c>
      <c r="Q5" s="61"/>
    </row>
    <row r="6" spans="1:17" ht="19.5" customHeight="1">
      <c r="A6" s="58"/>
      <c r="B6" s="11" t="s">
        <v>0</v>
      </c>
      <c r="C6" s="11" t="s">
        <v>1</v>
      </c>
      <c r="D6" s="11" t="s">
        <v>2</v>
      </c>
      <c r="E6" s="11" t="s">
        <v>3</v>
      </c>
      <c r="F6" s="11" t="s">
        <v>5</v>
      </c>
      <c r="G6" s="11" t="s">
        <v>6</v>
      </c>
      <c r="H6" s="11" t="s">
        <v>2</v>
      </c>
      <c r="I6" s="11" t="s">
        <v>3</v>
      </c>
      <c r="J6" s="11" t="s">
        <v>5</v>
      </c>
      <c r="K6" s="11" t="s">
        <v>6</v>
      </c>
      <c r="L6" s="11" t="s">
        <v>2</v>
      </c>
      <c r="M6" s="11" t="s">
        <v>3</v>
      </c>
      <c r="N6" s="47" t="s">
        <v>7</v>
      </c>
      <c r="O6" s="24" t="s">
        <v>3</v>
      </c>
      <c r="P6" s="23" t="s">
        <v>7</v>
      </c>
      <c r="Q6" s="25" t="s">
        <v>3</v>
      </c>
    </row>
    <row r="7" spans="1:17" s="2" customFormat="1" ht="39.75" customHeight="1">
      <c r="A7" s="5" t="s">
        <v>33</v>
      </c>
      <c r="B7" s="30">
        <f aca="true" t="shared" si="0" ref="B7:M7">SUM(B8:B13)</f>
        <v>74997000</v>
      </c>
      <c r="C7" s="30">
        <f t="shared" si="0"/>
        <v>621332000</v>
      </c>
      <c r="D7" s="30">
        <f t="shared" si="0"/>
        <v>696329000</v>
      </c>
      <c r="E7" s="30">
        <f t="shared" si="0"/>
        <v>100</v>
      </c>
      <c r="F7" s="30">
        <f t="shared" si="0"/>
        <v>48889421</v>
      </c>
      <c r="G7" s="30">
        <f t="shared" si="0"/>
        <v>492185625</v>
      </c>
      <c r="H7" s="30">
        <f t="shared" si="0"/>
        <v>541075046</v>
      </c>
      <c r="I7" s="30">
        <f t="shared" si="0"/>
        <v>100</v>
      </c>
      <c r="J7" s="30">
        <f t="shared" si="0"/>
        <v>48889421</v>
      </c>
      <c r="K7" s="30">
        <f t="shared" si="0"/>
        <v>363105573</v>
      </c>
      <c r="L7" s="30">
        <f t="shared" si="0"/>
        <v>411994994</v>
      </c>
      <c r="M7" s="31">
        <f t="shared" si="0"/>
        <v>100</v>
      </c>
      <c r="N7" s="48">
        <f>L7-D7</f>
        <v>-284334006</v>
      </c>
      <c r="O7" s="32">
        <f>N7/D7*-100</f>
        <v>40.833285128150635</v>
      </c>
      <c r="P7" s="53">
        <f>L7-H7</f>
        <v>-129080052</v>
      </c>
      <c r="Q7" s="33">
        <f>P7/H7*-100</f>
        <v>23.85621975255536</v>
      </c>
    </row>
    <row r="8" spans="1:17" s="3" customFormat="1" ht="39.75" customHeight="1">
      <c r="A8" s="6" t="s">
        <v>14</v>
      </c>
      <c r="B8" s="34">
        <v>0</v>
      </c>
      <c r="C8" s="34">
        <v>298483000</v>
      </c>
      <c r="D8" s="34">
        <f aca="true" t="shared" si="1" ref="D8:D13">B8+C8</f>
        <v>298483000</v>
      </c>
      <c r="E8" s="35">
        <f aca="true" t="shared" si="2" ref="E8:E13">D8/D$7*100</f>
        <v>42.86522606411624</v>
      </c>
      <c r="F8" s="34">
        <v>0</v>
      </c>
      <c r="G8" s="34">
        <v>176202337</v>
      </c>
      <c r="H8" s="34">
        <f aca="true" t="shared" si="3" ref="H8:H13">F8+G8</f>
        <v>176202337</v>
      </c>
      <c r="I8" s="35">
        <f aca="true" t="shared" si="4" ref="I8:I13">H8/H$7*100</f>
        <v>32.56523070184242</v>
      </c>
      <c r="J8" s="34">
        <v>0</v>
      </c>
      <c r="K8" s="34">
        <v>176202124</v>
      </c>
      <c r="L8" s="34">
        <f aca="true" t="shared" si="5" ref="L8:L13">J8+K8</f>
        <v>176202124</v>
      </c>
      <c r="M8" s="35">
        <f aca="true" t="shared" si="6" ref="M8:M13">L8/L$7*100</f>
        <v>42.76802547751345</v>
      </c>
      <c r="N8" s="49">
        <f aca="true" t="shared" si="7" ref="N8:N27">L8-D8</f>
        <v>-122280876</v>
      </c>
      <c r="O8" s="36">
        <f>-N8/D8*100</f>
        <v>40.967450742588355</v>
      </c>
      <c r="P8" s="53">
        <f>L8-H8</f>
        <v>-213</v>
      </c>
      <c r="Q8" s="37">
        <f>P8/H8*-100</f>
        <v>0.00012088375422625638</v>
      </c>
    </row>
    <row r="9" spans="1:17" s="3" customFormat="1" ht="39.75" customHeight="1">
      <c r="A9" s="6" t="s">
        <v>8</v>
      </c>
      <c r="B9" s="34">
        <v>5757000</v>
      </c>
      <c r="C9" s="34">
        <v>125604000</v>
      </c>
      <c r="D9" s="34">
        <f t="shared" si="1"/>
        <v>131361000</v>
      </c>
      <c r="E9" s="35">
        <f t="shared" si="2"/>
        <v>18.864789488876667</v>
      </c>
      <c r="F9" s="34">
        <v>4651589</v>
      </c>
      <c r="G9" s="34">
        <v>125604000</v>
      </c>
      <c r="H9" s="34">
        <f t="shared" si="3"/>
        <v>130255589</v>
      </c>
      <c r="I9" s="35">
        <f t="shared" si="4"/>
        <v>24.073479263724906</v>
      </c>
      <c r="J9" s="34">
        <v>4651589</v>
      </c>
      <c r="K9" s="34">
        <v>0</v>
      </c>
      <c r="L9" s="34">
        <f t="shared" si="5"/>
        <v>4651589</v>
      </c>
      <c r="M9" s="35">
        <f t="shared" si="6"/>
        <v>1.12904017469688</v>
      </c>
      <c r="N9" s="49">
        <f t="shared" si="7"/>
        <v>-126709411</v>
      </c>
      <c r="O9" s="36">
        <f>N9/D9*-100</f>
        <v>96.45892692656115</v>
      </c>
      <c r="P9" s="53">
        <f>L9-H9</f>
        <v>-125604000</v>
      </c>
      <c r="Q9" s="37">
        <f>P9/H9*-100</f>
        <v>96.42887569300386</v>
      </c>
    </row>
    <row r="10" spans="1:17" s="3" customFormat="1" ht="39.75" customHeight="1">
      <c r="A10" s="6" t="s">
        <v>15</v>
      </c>
      <c r="B10" s="34">
        <v>0</v>
      </c>
      <c r="C10" s="34">
        <v>10207000</v>
      </c>
      <c r="D10" s="34">
        <f t="shared" si="1"/>
        <v>10207000</v>
      </c>
      <c r="E10" s="35">
        <f t="shared" si="2"/>
        <v>1.465830088937844</v>
      </c>
      <c r="F10" s="34">
        <v>0</v>
      </c>
      <c r="G10" s="34">
        <v>9537497</v>
      </c>
      <c r="H10" s="34">
        <f t="shared" si="3"/>
        <v>9537497</v>
      </c>
      <c r="I10" s="35">
        <f t="shared" si="4"/>
        <v>1.7626939313701042</v>
      </c>
      <c r="J10" s="34">
        <v>0</v>
      </c>
      <c r="K10" s="34">
        <v>9537497</v>
      </c>
      <c r="L10" s="34">
        <f t="shared" si="5"/>
        <v>9537497</v>
      </c>
      <c r="M10" s="35">
        <f t="shared" si="6"/>
        <v>2.314954584132641</v>
      </c>
      <c r="N10" s="49">
        <f t="shared" si="7"/>
        <v>-669503</v>
      </c>
      <c r="O10" s="36">
        <f>N10/D10*-100</f>
        <v>6.559253453512295</v>
      </c>
      <c r="P10" s="53">
        <f aca="true" t="shared" si="8" ref="P10:P33">L10-H10</f>
        <v>0</v>
      </c>
      <c r="Q10" s="37">
        <f>P10/H10*100</f>
        <v>0</v>
      </c>
    </row>
    <row r="11" spans="1:17" s="3" customFormat="1" ht="39.75" customHeight="1">
      <c r="A11" s="6" t="s">
        <v>16</v>
      </c>
      <c r="B11" s="34">
        <v>0</v>
      </c>
      <c r="C11" s="34">
        <v>176188000</v>
      </c>
      <c r="D11" s="34">
        <f t="shared" si="1"/>
        <v>176188000</v>
      </c>
      <c r="E11" s="35">
        <f t="shared" si="2"/>
        <v>25.302407339059553</v>
      </c>
      <c r="F11" s="34">
        <v>0</v>
      </c>
      <c r="G11" s="34">
        <v>177339208</v>
      </c>
      <c r="H11" s="34">
        <f t="shared" si="3"/>
        <v>177339208</v>
      </c>
      <c r="I11" s="35">
        <f t="shared" si="4"/>
        <v>32.77534406936963</v>
      </c>
      <c r="J11" s="34">
        <v>0</v>
      </c>
      <c r="K11" s="34">
        <v>177339208</v>
      </c>
      <c r="L11" s="34">
        <f t="shared" si="5"/>
        <v>177339208</v>
      </c>
      <c r="M11" s="35">
        <f t="shared" si="6"/>
        <v>43.04402009311793</v>
      </c>
      <c r="N11" s="49">
        <f t="shared" si="7"/>
        <v>1151208</v>
      </c>
      <c r="O11" s="36">
        <f>N11/D11*100</f>
        <v>0.6533975072082093</v>
      </c>
      <c r="P11" s="53">
        <f t="shared" si="8"/>
        <v>0</v>
      </c>
      <c r="Q11" s="37">
        <f>P11/H11*-100</f>
        <v>0</v>
      </c>
    </row>
    <row r="12" spans="1:17" s="3" customFormat="1" ht="39.75" customHeight="1">
      <c r="A12" s="6" t="s">
        <v>17</v>
      </c>
      <c r="B12" s="34">
        <v>41061000</v>
      </c>
      <c r="C12" s="34">
        <v>337000</v>
      </c>
      <c r="D12" s="34">
        <f t="shared" si="1"/>
        <v>41398000</v>
      </c>
      <c r="E12" s="35">
        <f t="shared" si="2"/>
        <v>5.9451782131722215</v>
      </c>
      <c r="F12" s="34">
        <v>20534153</v>
      </c>
      <c r="G12" s="34">
        <v>0</v>
      </c>
      <c r="H12" s="34">
        <f t="shared" si="3"/>
        <v>20534153</v>
      </c>
      <c r="I12" s="35">
        <f t="shared" si="4"/>
        <v>3.795065610917122</v>
      </c>
      <c r="J12" s="34">
        <v>20534153</v>
      </c>
      <c r="K12" s="34">
        <v>0</v>
      </c>
      <c r="L12" s="34">
        <f t="shared" si="5"/>
        <v>20534153</v>
      </c>
      <c r="M12" s="35">
        <f t="shared" si="6"/>
        <v>4.984078277417129</v>
      </c>
      <c r="N12" s="49">
        <f t="shared" si="7"/>
        <v>-20863847</v>
      </c>
      <c r="O12" s="36">
        <f>N12/D12*-100</f>
        <v>50.3982003961544</v>
      </c>
      <c r="P12" s="53">
        <f t="shared" si="8"/>
        <v>0</v>
      </c>
      <c r="Q12" s="37">
        <f>P12/H12*100</f>
        <v>0</v>
      </c>
    </row>
    <row r="13" spans="1:17" s="3" customFormat="1" ht="39.75" customHeight="1">
      <c r="A13" s="6" t="s">
        <v>18</v>
      </c>
      <c r="B13" s="34">
        <v>28179000</v>
      </c>
      <c r="C13" s="34">
        <v>10513000</v>
      </c>
      <c r="D13" s="34">
        <f t="shared" si="1"/>
        <v>38692000</v>
      </c>
      <c r="E13" s="35">
        <f t="shared" si="2"/>
        <v>5.55656880583747</v>
      </c>
      <c r="F13" s="34">
        <v>23703679</v>
      </c>
      <c r="G13" s="34">
        <v>3502583</v>
      </c>
      <c r="H13" s="34">
        <f t="shared" si="3"/>
        <v>27206262</v>
      </c>
      <c r="I13" s="35">
        <f t="shared" si="4"/>
        <v>5.028186422775816</v>
      </c>
      <c r="J13" s="34">
        <v>23703679</v>
      </c>
      <c r="K13" s="34">
        <v>26744</v>
      </c>
      <c r="L13" s="34">
        <f t="shared" si="5"/>
        <v>23730423</v>
      </c>
      <c r="M13" s="35">
        <f t="shared" si="6"/>
        <v>5.759881393121976</v>
      </c>
      <c r="N13" s="49">
        <f t="shared" si="7"/>
        <v>-14961577</v>
      </c>
      <c r="O13" s="36">
        <f>N13/D13*-100</f>
        <v>38.66839915227954</v>
      </c>
      <c r="P13" s="53">
        <f t="shared" si="8"/>
        <v>-3475839</v>
      </c>
      <c r="Q13" s="37">
        <f>P13/H13*-100</f>
        <v>12.775878582658654</v>
      </c>
    </row>
    <row r="14" spans="1:17" s="2" customFormat="1" ht="39.75" customHeight="1">
      <c r="A14" s="7" t="s">
        <v>34</v>
      </c>
      <c r="B14" s="38">
        <f aca="true" t="shared" si="9" ref="B14:M14">SUM(B15:B22)</f>
        <v>74552000</v>
      </c>
      <c r="C14" s="38">
        <f t="shared" si="9"/>
        <v>679797000</v>
      </c>
      <c r="D14" s="38">
        <f t="shared" si="9"/>
        <v>754349000</v>
      </c>
      <c r="E14" s="38">
        <f t="shared" si="9"/>
        <v>108.33226822378502</v>
      </c>
      <c r="F14" s="38">
        <f t="shared" si="9"/>
        <v>49198890</v>
      </c>
      <c r="G14" s="38">
        <f t="shared" si="9"/>
        <v>477642546</v>
      </c>
      <c r="H14" s="38">
        <f t="shared" si="9"/>
        <v>526841436</v>
      </c>
      <c r="I14" s="38">
        <f t="shared" si="9"/>
        <v>97.36938339603266</v>
      </c>
      <c r="J14" s="38">
        <f t="shared" si="9"/>
        <v>49280690</v>
      </c>
      <c r="K14" s="38">
        <f t="shared" si="9"/>
        <v>386302872</v>
      </c>
      <c r="L14" s="38">
        <f t="shared" si="9"/>
        <v>435583562</v>
      </c>
      <c r="M14" s="39">
        <f t="shared" si="9"/>
        <v>105.72545014952293</v>
      </c>
      <c r="N14" s="50">
        <f t="shared" si="7"/>
        <v>-318765438</v>
      </c>
      <c r="O14" s="40">
        <f>N14/D14*-100</f>
        <v>42.25702400347849</v>
      </c>
      <c r="P14" s="54">
        <f t="shared" si="8"/>
        <v>-91257874</v>
      </c>
      <c r="Q14" s="33">
        <f>P14/H14*-100</f>
        <v>17.32169638987925</v>
      </c>
    </row>
    <row r="15" spans="1:17" s="3" customFormat="1" ht="39.75" customHeight="1">
      <c r="A15" s="6" t="s">
        <v>19</v>
      </c>
      <c r="B15" s="34">
        <v>0</v>
      </c>
      <c r="C15" s="34">
        <v>284411000</v>
      </c>
      <c r="D15" s="34">
        <f aca="true" t="shared" si="10" ref="D15:D22">B15+C15</f>
        <v>284411000</v>
      </c>
      <c r="E15" s="35">
        <f aca="true" t="shared" si="11" ref="E15:E22">D15/D$7*100</f>
        <v>40.8443422577546</v>
      </c>
      <c r="F15" s="34">
        <v>0</v>
      </c>
      <c r="G15" s="34">
        <v>161260532</v>
      </c>
      <c r="H15" s="34">
        <f aca="true" t="shared" si="12" ref="H15:H22">F15+G15</f>
        <v>161260532</v>
      </c>
      <c r="I15" s="35">
        <f aca="true" t="shared" si="13" ref="I15:I22">H15/H$7*100</f>
        <v>29.8037274481884</v>
      </c>
      <c r="J15" s="34">
        <v>0</v>
      </c>
      <c r="K15" s="34">
        <v>161267783</v>
      </c>
      <c r="L15" s="34">
        <f aca="true" t="shared" si="14" ref="L15:L22">J15+K15</f>
        <v>161267783</v>
      </c>
      <c r="M15" s="35">
        <f aca="true" t="shared" si="15" ref="M15:M22">L15/L$7*100</f>
        <v>39.14314138486838</v>
      </c>
      <c r="N15" s="49">
        <f t="shared" si="7"/>
        <v>-123143217</v>
      </c>
      <c r="O15" s="36">
        <f>-N15/D15*100</f>
        <v>43.297628080489154</v>
      </c>
      <c r="P15" s="53">
        <f t="shared" si="8"/>
        <v>7251</v>
      </c>
      <c r="Q15" s="37">
        <v>0</v>
      </c>
    </row>
    <row r="16" spans="1:17" s="3" customFormat="1" ht="39.75" customHeight="1">
      <c r="A16" s="6" t="s">
        <v>35</v>
      </c>
      <c r="B16" s="34">
        <v>0</v>
      </c>
      <c r="C16" s="34">
        <v>110860000</v>
      </c>
      <c r="D16" s="34">
        <f t="shared" si="10"/>
        <v>110860000</v>
      </c>
      <c r="E16" s="35">
        <f t="shared" si="11"/>
        <v>15.920635216973587</v>
      </c>
      <c r="F16" s="34">
        <v>0</v>
      </c>
      <c r="G16" s="34">
        <v>93260470</v>
      </c>
      <c r="H16" s="34">
        <f t="shared" si="12"/>
        <v>93260470</v>
      </c>
      <c r="I16" s="35">
        <f t="shared" si="13"/>
        <v>17.236143246569164</v>
      </c>
      <c r="J16" s="34">
        <v>0</v>
      </c>
      <c r="K16" s="34">
        <v>0</v>
      </c>
      <c r="L16" s="34">
        <f t="shared" si="14"/>
        <v>0</v>
      </c>
      <c r="M16" s="35">
        <f t="shared" si="15"/>
        <v>0</v>
      </c>
      <c r="N16" s="49">
        <f t="shared" si="7"/>
        <v>-110860000</v>
      </c>
      <c r="O16" s="36">
        <f>-N16/D16*100</f>
        <v>100</v>
      </c>
      <c r="P16" s="54">
        <f t="shared" si="8"/>
        <v>-93260470</v>
      </c>
      <c r="Q16" s="37">
        <f>P16/H16*-100</f>
        <v>100</v>
      </c>
    </row>
    <row r="17" spans="1:17" s="3" customFormat="1" ht="39.75" customHeight="1">
      <c r="A17" s="6" t="s">
        <v>20</v>
      </c>
      <c r="B17" s="34">
        <v>0</v>
      </c>
      <c r="C17" s="34">
        <v>10033000</v>
      </c>
      <c r="D17" s="34">
        <f t="shared" si="10"/>
        <v>10033000</v>
      </c>
      <c r="E17" s="35">
        <f t="shared" si="11"/>
        <v>1.4408419008830597</v>
      </c>
      <c r="F17" s="34">
        <v>0</v>
      </c>
      <c r="G17" s="34">
        <v>8956817</v>
      </c>
      <c r="H17" s="34">
        <f t="shared" si="12"/>
        <v>8956817</v>
      </c>
      <c r="I17" s="35">
        <f t="shared" si="13"/>
        <v>1.6553742528351603</v>
      </c>
      <c r="J17" s="34">
        <v>0</v>
      </c>
      <c r="K17" s="34">
        <v>8956817</v>
      </c>
      <c r="L17" s="34">
        <f t="shared" si="14"/>
        <v>8956817</v>
      </c>
      <c r="M17" s="35">
        <f t="shared" si="15"/>
        <v>2.1740111240283664</v>
      </c>
      <c r="N17" s="49">
        <f t="shared" si="7"/>
        <v>-1076183</v>
      </c>
      <c r="O17" s="36">
        <f>N17/D17*-100</f>
        <v>10.726432771852885</v>
      </c>
      <c r="P17" s="53">
        <v>0</v>
      </c>
      <c r="Q17" s="37">
        <f>P17/H17*100</f>
        <v>0</v>
      </c>
    </row>
    <row r="18" spans="1:17" s="3" customFormat="1" ht="39.75" customHeight="1">
      <c r="A18" s="6" t="s">
        <v>42</v>
      </c>
      <c r="B18" s="34">
        <v>0</v>
      </c>
      <c r="C18" s="34">
        <v>24103000</v>
      </c>
      <c r="D18" s="34">
        <f t="shared" si="10"/>
        <v>24103000</v>
      </c>
      <c r="E18" s="35">
        <f t="shared" si="11"/>
        <v>3.4614384866923538</v>
      </c>
      <c r="F18" s="34">
        <v>0</v>
      </c>
      <c r="G18" s="34">
        <v>13251279</v>
      </c>
      <c r="H18" s="34">
        <f t="shared" si="12"/>
        <v>13251279</v>
      </c>
      <c r="I18" s="35">
        <f t="shared" si="13"/>
        <v>2.4490648936709603</v>
      </c>
      <c r="J18" s="34">
        <v>0</v>
      </c>
      <c r="K18" s="34">
        <v>13251279</v>
      </c>
      <c r="L18" s="34">
        <f t="shared" si="14"/>
        <v>13251279</v>
      </c>
      <c r="M18" s="35">
        <f t="shared" si="15"/>
        <v>3.216368934812834</v>
      </c>
      <c r="N18" s="49">
        <f t="shared" si="7"/>
        <v>-10851721</v>
      </c>
      <c r="O18" s="36">
        <f aca="true" t="shared" si="16" ref="O18:O23">-N18/D18*100</f>
        <v>45.022283533170146</v>
      </c>
      <c r="P18" s="53">
        <f t="shared" si="8"/>
        <v>0</v>
      </c>
      <c r="Q18" s="43">
        <v>0</v>
      </c>
    </row>
    <row r="19" spans="1:17" s="3" customFormat="1" ht="39.75" customHeight="1">
      <c r="A19" s="6" t="s">
        <v>43</v>
      </c>
      <c r="B19" s="34">
        <v>0</v>
      </c>
      <c r="C19" s="34">
        <v>217991000</v>
      </c>
      <c r="D19" s="34">
        <f t="shared" si="10"/>
        <v>217991000</v>
      </c>
      <c r="E19" s="35">
        <f t="shared" si="11"/>
        <v>31.30574771408343</v>
      </c>
      <c r="F19" s="34">
        <v>0</v>
      </c>
      <c r="G19" s="34">
        <v>179972971</v>
      </c>
      <c r="H19" s="34">
        <f t="shared" si="12"/>
        <v>179972971</v>
      </c>
      <c r="I19" s="35">
        <f t="shared" si="13"/>
        <v>33.26210889422537</v>
      </c>
      <c r="J19" s="34">
        <v>0</v>
      </c>
      <c r="K19" s="34">
        <v>178672971</v>
      </c>
      <c r="L19" s="34">
        <f t="shared" si="14"/>
        <v>178672971</v>
      </c>
      <c r="M19" s="35">
        <f t="shared" si="15"/>
        <v>43.367752910123954</v>
      </c>
      <c r="N19" s="49">
        <f t="shared" si="7"/>
        <v>-39318029</v>
      </c>
      <c r="O19" s="36">
        <f t="shared" si="16"/>
        <v>18.036537746971206</v>
      </c>
      <c r="P19" s="53">
        <f t="shared" si="8"/>
        <v>-1300000</v>
      </c>
      <c r="Q19" s="37">
        <f>P19/H19*-100</f>
        <v>0.7223306882009521</v>
      </c>
    </row>
    <row r="20" spans="1:17" s="3" customFormat="1" ht="39.75" customHeight="1">
      <c r="A20" s="6" t="s">
        <v>21</v>
      </c>
      <c r="B20" s="34">
        <v>0</v>
      </c>
      <c r="C20" s="34">
        <v>7029000</v>
      </c>
      <c r="D20" s="34">
        <f t="shared" si="10"/>
        <v>7029000</v>
      </c>
      <c r="E20" s="35">
        <f t="shared" si="11"/>
        <v>1.0094366312475855</v>
      </c>
      <c r="F20" s="34">
        <v>0</v>
      </c>
      <c r="G20" s="34">
        <v>5821414</v>
      </c>
      <c r="H20" s="34">
        <f t="shared" si="12"/>
        <v>5821414</v>
      </c>
      <c r="I20" s="35">
        <f t="shared" si="13"/>
        <v>1.0758977045856961</v>
      </c>
      <c r="J20" s="34">
        <v>0</v>
      </c>
      <c r="K20" s="34">
        <v>5808431</v>
      </c>
      <c r="L20" s="34">
        <f t="shared" si="14"/>
        <v>5808431</v>
      </c>
      <c r="M20" s="35">
        <f t="shared" si="15"/>
        <v>1.4098304796392744</v>
      </c>
      <c r="N20" s="49">
        <f t="shared" si="7"/>
        <v>-1220569</v>
      </c>
      <c r="O20" s="36">
        <f t="shared" si="16"/>
        <v>17.364760278844784</v>
      </c>
      <c r="P20" s="53">
        <f t="shared" si="8"/>
        <v>-12983</v>
      </c>
      <c r="Q20" s="37">
        <f>P20/H20*-100</f>
        <v>0.22302141713336313</v>
      </c>
    </row>
    <row r="21" spans="1:17" s="3" customFormat="1" ht="39.75" customHeight="1">
      <c r="A21" s="6" t="s">
        <v>22</v>
      </c>
      <c r="B21" s="34">
        <v>18632000</v>
      </c>
      <c r="C21" s="34">
        <v>8022000</v>
      </c>
      <c r="D21" s="34">
        <f t="shared" si="10"/>
        <v>26654000</v>
      </c>
      <c r="E21" s="35">
        <f t="shared" si="11"/>
        <v>3.827788301219682</v>
      </c>
      <c r="F21" s="34">
        <v>12894387</v>
      </c>
      <c r="G21" s="34">
        <v>0</v>
      </c>
      <c r="H21" s="34">
        <f t="shared" si="12"/>
        <v>12894387</v>
      </c>
      <c r="I21" s="35">
        <f t="shared" si="13"/>
        <v>2.3831050970330647</v>
      </c>
      <c r="J21" s="34">
        <v>12836387</v>
      </c>
      <c r="K21" s="34">
        <v>0</v>
      </c>
      <c r="L21" s="34">
        <f t="shared" si="14"/>
        <v>12836387</v>
      </c>
      <c r="M21" s="35">
        <f t="shared" si="15"/>
        <v>3.1156657694729173</v>
      </c>
      <c r="N21" s="49">
        <f t="shared" si="7"/>
        <v>-13817613</v>
      </c>
      <c r="O21" s="36">
        <f t="shared" si="16"/>
        <v>51.84067306970811</v>
      </c>
      <c r="P21" s="53">
        <f t="shared" si="8"/>
        <v>-58000</v>
      </c>
      <c r="Q21" s="37">
        <f>P21/H21*-100</f>
        <v>0.44980812193708786</v>
      </c>
    </row>
    <row r="22" spans="1:17" s="3" customFormat="1" ht="39.75" customHeight="1">
      <c r="A22" s="6" t="s">
        <v>23</v>
      </c>
      <c r="B22" s="34">
        <v>55920000</v>
      </c>
      <c r="C22" s="34">
        <v>17348000</v>
      </c>
      <c r="D22" s="34">
        <f t="shared" si="10"/>
        <v>73268000</v>
      </c>
      <c r="E22" s="35">
        <f t="shared" si="11"/>
        <v>10.522037714930729</v>
      </c>
      <c r="F22" s="34">
        <v>36304503</v>
      </c>
      <c r="G22" s="34">
        <v>15119063</v>
      </c>
      <c r="H22" s="34">
        <f t="shared" si="12"/>
        <v>51423566</v>
      </c>
      <c r="I22" s="35">
        <f t="shared" si="13"/>
        <v>9.503961858924834</v>
      </c>
      <c r="J22" s="34">
        <v>36444303</v>
      </c>
      <c r="K22" s="34">
        <v>18345591</v>
      </c>
      <c r="L22" s="34">
        <f t="shared" si="14"/>
        <v>54789894</v>
      </c>
      <c r="M22" s="35">
        <f t="shared" si="15"/>
        <v>13.298679546577208</v>
      </c>
      <c r="N22" s="49">
        <f t="shared" si="7"/>
        <v>-18478106</v>
      </c>
      <c r="O22" s="36">
        <f t="shared" si="16"/>
        <v>25.2198858983458</v>
      </c>
      <c r="P22" s="49">
        <f t="shared" si="8"/>
        <v>3366328</v>
      </c>
      <c r="Q22" s="37">
        <f>P22/H22*100</f>
        <v>6.546274912167702</v>
      </c>
    </row>
    <row r="23" spans="1:17" s="2" customFormat="1" ht="39.75" customHeight="1">
      <c r="A23" s="7" t="s">
        <v>24</v>
      </c>
      <c r="B23" s="38">
        <f>B7-B14</f>
        <v>445000</v>
      </c>
      <c r="C23" s="38">
        <f>C7-C14</f>
        <v>-58465000</v>
      </c>
      <c r="D23" s="38">
        <f>D7-D14</f>
        <v>-58020000</v>
      </c>
      <c r="E23" s="39">
        <f>(E7-E14)*-1</f>
        <v>8.332268223785022</v>
      </c>
      <c r="F23" s="38">
        <f aca="true" t="shared" si="17" ref="F23:L23">F7-F14</f>
        <v>-309469</v>
      </c>
      <c r="G23" s="38">
        <f t="shared" si="17"/>
        <v>14543079</v>
      </c>
      <c r="H23" s="38">
        <f t="shared" si="17"/>
        <v>14233610</v>
      </c>
      <c r="I23" s="39">
        <f>(I7-I14)*1</f>
        <v>2.63061660396734</v>
      </c>
      <c r="J23" s="38">
        <f t="shared" si="17"/>
        <v>-391269</v>
      </c>
      <c r="K23" s="38">
        <f>K7-K14</f>
        <v>-23197299</v>
      </c>
      <c r="L23" s="38">
        <f t="shared" si="17"/>
        <v>-23588568</v>
      </c>
      <c r="M23" s="39">
        <f>(M7-M14)*-1</f>
        <v>5.725450149522928</v>
      </c>
      <c r="N23" s="50">
        <f t="shared" si="7"/>
        <v>34431432</v>
      </c>
      <c r="O23" s="40">
        <f t="shared" si="16"/>
        <v>59.344074457083764</v>
      </c>
      <c r="P23" s="54">
        <f t="shared" si="8"/>
        <v>-37822178</v>
      </c>
      <c r="Q23" s="33">
        <f>P23/H23*-100</f>
        <v>265.7244226868658</v>
      </c>
    </row>
    <row r="24" spans="1:17" s="2" customFormat="1" ht="39.75" customHeight="1">
      <c r="A24" s="7" t="s">
        <v>25</v>
      </c>
      <c r="B24" s="38">
        <f>B25+B26</f>
        <v>942000</v>
      </c>
      <c r="C24" s="38">
        <f>C25+C26</f>
        <v>51194000</v>
      </c>
      <c r="D24" s="38">
        <f>D25+D26</f>
        <v>52136000</v>
      </c>
      <c r="E24" s="41">
        <f>E25+E26</f>
        <v>7.487265358760011</v>
      </c>
      <c r="F24" s="38">
        <f aca="true" t="shared" si="18" ref="F24:L24">F25+F26</f>
        <v>1310651</v>
      </c>
      <c r="G24" s="38">
        <f t="shared" si="18"/>
        <v>51728365</v>
      </c>
      <c r="H24" s="38">
        <f t="shared" si="18"/>
        <v>53039016</v>
      </c>
      <c r="I24" s="41">
        <f t="shared" si="18"/>
        <v>9.802524879330694</v>
      </c>
      <c r="J24" s="38">
        <f t="shared" si="18"/>
        <v>4443041</v>
      </c>
      <c r="K24" s="38">
        <f t="shared" si="18"/>
        <v>56800258</v>
      </c>
      <c r="L24" s="38">
        <f t="shared" si="18"/>
        <v>61243299</v>
      </c>
      <c r="M24" s="41">
        <f>M25+M26</f>
        <v>14.865059015741341</v>
      </c>
      <c r="N24" s="50">
        <f t="shared" si="7"/>
        <v>9107299</v>
      </c>
      <c r="O24" s="40">
        <f aca="true" t="shared" si="19" ref="O24:O30">N24/D24*100</f>
        <v>17.46835008439466</v>
      </c>
      <c r="P24" s="50">
        <f t="shared" si="8"/>
        <v>8204283</v>
      </c>
      <c r="Q24" s="33">
        <f>P24/H24*100</f>
        <v>15.46839217379146</v>
      </c>
    </row>
    <row r="25" spans="1:17" s="3" customFormat="1" ht="39.75" customHeight="1">
      <c r="A25" s="6" t="s">
        <v>9</v>
      </c>
      <c r="B25" s="34">
        <v>906000</v>
      </c>
      <c r="C25" s="34">
        <v>29200000</v>
      </c>
      <c r="D25" s="34">
        <f>B25+C25</f>
        <v>30106000</v>
      </c>
      <c r="E25" s="35">
        <f>D25/D$7*100</f>
        <v>4.323530974582417</v>
      </c>
      <c r="F25" s="34">
        <v>633773</v>
      </c>
      <c r="G25" s="34">
        <v>31059484</v>
      </c>
      <c r="H25" s="34">
        <f>F25+G25</f>
        <v>31693257</v>
      </c>
      <c r="I25" s="35">
        <f>H25/H$7*100</f>
        <v>5.8574604824780625</v>
      </c>
      <c r="J25" s="34">
        <v>633773</v>
      </c>
      <c r="K25" s="34">
        <v>35932556</v>
      </c>
      <c r="L25" s="34">
        <f>J25+K25</f>
        <v>36566329</v>
      </c>
      <c r="M25" s="35">
        <f>L25/L$7*100</f>
        <v>8.875430413603521</v>
      </c>
      <c r="N25" s="49">
        <f t="shared" si="7"/>
        <v>6460329</v>
      </c>
      <c r="O25" s="36">
        <f t="shared" si="19"/>
        <v>21.458609579485817</v>
      </c>
      <c r="P25" s="49">
        <f t="shared" si="8"/>
        <v>4873072</v>
      </c>
      <c r="Q25" s="37">
        <f>P25/H25*100</f>
        <v>15.375737495202843</v>
      </c>
    </row>
    <row r="26" spans="1:17" s="3" customFormat="1" ht="39.75" customHeight="1">
      <c r="A26" s="6" t="s">
        <v>26</v>
      </c>
      <c r="B26" s="34">
        <v>36000</v>
      </c>
      <c r="C26" s="34">
        <v>21994000</v>
      </c>
      <c r="D26" s="34">
        <f>B26+C26</f>
        <v>22030000</v>
      </c>
      <c r="E26" s="35">
        <f>D26/D$7*100</f>
        <v>3.163734384177594</v>
      </c>
      <c r="F26" s="34">
        <v>676878</v>
      </c>
      <c r="G26" s="34">
        <v>20668881</v>
      </c>
      <c r="H26" s="34">
        <f>F26+G26</f>
        <v>21345759</v>
      </c>
      <c r="I26" s="35">
        <f>H26/H$7*100</f>
        <v>3.9450643968526315</v>
      </c>
      <c r="J26" s="34">
        <v>3809268</v>
      </c>
      <c r="K26" s="34">
        <v>20867702</v>
      </c>
      <c r="L26" s="34">
        <f>J26+K26</f>
        <v>24676970</v>
      </c>
      <c r="M26" s="35">
        <f>L26/L$7*100</f>
        <v>5.989628602137821</v>
      </c>
      <c r="N26" s="49">
        <f t="shared" si="7"/>
        <v>2646970</v>
      </c>
      <c r="O26" s="36">
        <f t="shared" si="19"/>
        <v>12.015297321833863</v>
      </c>
      <c r="P26" s="49">
        <f t="shared" si="8"/>
        <v>3331211</v>
      </c>
      <c r="Q26" s="37">
        <f>P26/H26*100</f>
        <v>15.605961821268572</v>
      </c>
    </row>
    <row r="27" spans="1:17" s="2" customFormat="1" ht="39.75" customHeight="1">
      <c r="A27" s="7" t="s">
        <v>27</v>
      </c>
      <c r="B27" s="38">
        <f aca="true" t="shared" si="20" ref="B27:M27">B29+B28</f>
        <v>1170000</v>
      </c>
      <c r="C27" s="38">
        <f t="shared" si="20"/>
        <v>14194000</v>
      </c>
      <c r="D27" s="38">
        <f t="shared" si="20"/>
        <v>15364000</v>
      </c>
      <c r="E27" s="38">
        <f t="shared" si="20"/>
        <v>2.2064282831822313</v>
      </c>
      <c r="F27" s="38">
        <f t="shared" si="20"/>
        <v>750718</v>
      </c>
      <c r="G27" s="38">
        <f t="shared" si="20"/>
        <v>14194000</v>
      </c>
      <c r="H27" s="38">
        <f t="shared" si="20"/>
        <v>14944718</v>
      </c>
      <c r="I27" s="38">
        <f t="shared" si="20"/>
        <v>2.762041626292261</v>
      </c>
      <c r="J27" s="38">
        <f t="shared" si="20"/>
        <v>3795808</v>
      </c>
      <c r="K27" s="38">
        <f t="shared" si="20"/>
        <v>0</v>
      </c>
      <c r="L27" s="38">
        <f t="shared" si="20"/>
        <v>3795808</v>
      </c>
      <c r="M27" s="38">
        <f t="shared" si="20"/>
        <v>0.9213238158908309</v>
      </c>
      <c r="N27" s="50">
        <f t="shared" si="7"/>
        <v>-11568192</v>
      </c>
      <c r="O27" s="40">
        <f>N27/D27*-100</f>
        <v>75.29414215048165</v>
      </c>
      <c r="P27" s="54">
        <f t="shared" si="8"/>
        <v>-11148910</v>
      </c>
      <c r="Q27" s="33">
        <f>P27/H27*-100</f>
        <v>74.60100618827335</v>
      </c>
    </row>
    <row r="28" spans="1:17" s="55" customFormat="1" ht="39.75" customHeight="1">
      <c r="A28" s="6" t="s">
        <v>36</v>
      </c>
      <c r="B28" s="34">
        <v>0</v>
      </c>
      <c r="C28" s="34">
        <v>14194000</v>
      </c>
      <c r="D28" s="34">
        <f>B28+C28</f>
        <v>14194000</v>
      </c>
      <c r="E28" s="35">
        <f>D28/D$7*100</f>
        <v>2.0384042600552323</v>
      </c>
      <c r="F28" s="34">
        <v>0</v>
      </c>
      <c r="G28" s="34">
        <v>14194000</v>
      </c>
      <c r="H28" s="34">
        <f>F28+G28</f>
        <v>14194000</v>
      </c>
      <c r="I28" s="35">
        <f>H28/H$7*100</f>
        <v>2.623295992844586</v>
      </c>
      <c r="J28" s="34">
        <v>0</v>
      </c>
      <c r="K28" s="34">
        <v>0</v>
      </c>
      <c r="L28" s="34">
        <v>0</v>
      </c>
      <c r="M28" s="35">
        <v>0</v>
      </c>
      <c r="N28" s="36">
        <f>L28-D28</f>
        <v>-14194000</v>
      </c>
      <c r="O28" s="36">
        <v>0</v>
      </c>
      <c r="P28" s="53">
        <f t="shared" si="8"/>
        <v>-14194000</v>
      </c>
      <c r="Q28" s="37"/>
    </row>
    <row r="29" spans="1:17" s="3" customFormat="1" ht="39.75" customHeight="1">
      <c r="A29" s="6" t="s">
        <v>44</v>
      </c>
      <c r="B29" s="34">
        <v>1170000</v>
      </c>
      <c r="C29" s="34">
        <v>0</v>
      </c>
      <c r="D29" s="34">
        <f>B29+C29</f>
        <v>1170000</v>
      </c>
      <c r="E29" s="35">
        <f>D29/D$7*100</f>
        <v>0.16802402312699888</v>
      </c>
      <c r="F29" s="34">
        <v>750718</v>
      </c>
      <c r="G29" s="34">
        <v>0</v>
      </c>
      <c r="H29" s="34">
        <f>F29+G29</f>
        <v>750718</v>
      </c>
      <c r="I29" s="35">
        <f>H29/H$7*100</f>
        <v>0.1387456334476752</v>
      </c>
      <c r="J29" s="34">
        <v>3795808</v>
      </c>
      <c r="K29" s="34">
        <v>0</v>
      </c>
      <c r="L29" s="34">
        <f>J29+K29</f>
        <v>3795808</v>
      </c>
      <c r="M29" s="35">
        <f>L29/L$7*100</f>
        <v>0.9213238158908309</v>
      </c>
      <c r="N29" s="49">
        <f>L29-D29</f>
        <v>2625808</v>
      </c>
      <c r="O29" s="36">
        <f t="shared" si="19"/>
        <v>224.42803418803422</v>
      </c>
      <c r="P29" s="49">
        <f t="shared" si="8"/>
        <v>3045090</v>
      </c>
      <c r="Q29" s="37">
        <f>P29/H29*100</f>
        <v>405.62368292754405</v>
      </c>
    </row>
    <row r="30" spans="1:17" s="2" customFormat="1" ht="39.75" customHeight="1">
      <c r="A30" s="7" t="s">
        <v>28</v>
      </c>
      <c r="B30" s="38">
        <f>B24-B27</f>
        <v>-228000</v>
      </c>
      <c r="C30" s="38">
        <f aca="true" t="shared" si="21" ref="C30:M30">C24-C27</f>
        <v>37000000</v>
      </c>
      <c r="D30" s="38">
        <f t="shared" si="21"/>
        <v>36772000</v>
      </c>
      <c r="E30" s="39">
        <f t="shared" si="21"/>
        <v>5.28083707557778</v>
      </c>
      <c r="F30" s="38">
        <f t="shared" si="21"/>
        <v>559933</v>
      </c>
      <c r="G30" s="38">
        <f t="shared" si="21"/>
        <v>37534365</v>
      </c>
      <c r="H30" s="38">
        <f>H24-H27</f>
        <v>38094298</v>
      </c>
      <c r="I30" s="39">
        <f>I24-I27</f>
        <v>7.040483253038433</v>
      </c>
      <c r="J30" s="38">
        <f t="shared" si="21"/>
        <v>647233</v>
      </c>
      <c r="K30" s="38">
        <f t="shared" si="21"/>
        <v>56800258</v>
      </c>
      <c r="L30" s="38">
        <f t="shared" si="21"/>
        <v>57447491</v>
      </c>
      <c r="M30" s="38">
        <f t="shared" si="21"/>
        <v>13.94373519985051</v>
      </c>
      <c r="N30" s="50">
        <f>L30-D30</f>
        <v>20675491</v>
      </c>
      <c r="O30" s="40">
        <f t="shared" si="19"/>
        <v>56.22618024583923</v>
      </c>
      <c r="P30" s="50">
        <f>L30-H30</f>
        <v>19353193</v>
      </c>
      <c r="Q30" s="33">
        <f>P30/H30*100</f>
        <v>50.80338532554137</v>
      </c>
    </row>
    <row r="31" spans="1:17" s="2" customFormat="1" ht="39.75" customHeight="1">
      <c r="A31" s="7" t="s">
        <v>37</v>
      </c>
      <c r="B31" s="38">
        <f>B23+B30</f>
        <v>217000</v>
      </c>
      <c r="C31" s="38">
        <f aca="true" t="shared" si="22" ref="C31:K31">C23+C30</f>
        <v>-21465000</v>
      </c>
      <c r="D31" s="38">
        <f t="shared" si="22"/>
        <v>-21248000</v>
      </c>
      <c r="E31" s="39">
        <v>3.05</v>
      </c>
      <c r="F31" s="38">
        <f t="shared" si="22"/>
        <v>250464</v>
      </c>
      <c r="G31" s="38">
        <f t="shared" si="22"/>
        <v>52077444</v>
      </c>
      <c r="H31" s="38">
        <f t="shared" si="22"/>
        <v>52327908</v>
      </c>
      <c r="I31" s="42">
        <v>9.67</v>
      </c>
      <c r="J31" s="38">
        <f t="shared" si="22"/>
        <v>255964</v>
      </c>
      <c r="K31" s="38">
        <f t="shared" si="22"/>
        <v>33602959</v>
      </c>
      <c r="L31" s="38">
        <f>L23+L30</f>
        <v>33858923</v>
      </c>
      <c r="M31" s="38">
        <v>8.22</v>
      </c>
      <c r="N31" s="50">
        <f>L31-D31</f>
        <v>55106923</v>
      </c>
      <c r="O31" s="40">
        <f>N31/D31*-100</f>
        <v>259.35110598644576</v>
      </c>
      <c r="P31" s="54">
        <f t="shared" si="8"/>
        <v>-18468985</v>
      </c>
      <c r="Q31" s="33">
        <f>P31/H31*-100</f>
        <v>35.294713100321154</v>
      </c>
    </row>
    <row r="32" spans="1:17" s="3" customFormat="1" ht="24" customHeight="1">
      <c r="A32" s="8" t="s">
        <v>10</v>
      </c>
      <c r="B32" s="34">
        <v>0</v>
      </c>
      <c r="C32" s="34">
        <v>0</v>
      </c>
      <c r="D32" s="34">
        <f>B32+C32</f>
        <v>0</v>
      </c>
      <c r="E32" s="35">
        <f>D32/D$7*100</f>
        <v>0</v>
      </c>
      <c r="F32" s="34">
        <v>0</v>
      </c>
      <c r="G32" s="34">
        <v>0</v>
      </c>
      <c r="H32" s="34">
        <f>F32+G32</f>
        <v>0</v>
      </c>
      <c r="I32" s="35">
        <f>H32/H$7*100</f>
        <v>0</v>
      </c>
      <c r="J32" s="34">
        <v>0</v>
      </c>
      <c r="K32" s="34">
        <v>0</v>
      </c>
      <c r="L32" s="34">
        <f>J32+K32</f>
        <v>0</v>
      </c>
      <c r="M32" s="35">
        <f>L32/L$7*100</f>
        <v>0</v>
      </c>
      <c r="N32" s="40">
        <v>0</v>
      </c>
      <c r="O32" s="40">
        <v>0</v>
      </c>
      <c r="P32" s="53">
        <f t="shared" si="8"/>
        <v>0</v>
      </c>
      <c r="Q32" s="44">
        <v>0</v>
      </c>
    </row>
    <row r="33" spans="1:17" s="2" customFormat="1" ht="39.75" customHeight="1">
      <c r="A33" s="7" t="s">
        <v>38</v>
      </c>
      <c r="B33" s="38">
        <f>B31-B32</f>
        <v>217000</v>
      </c>
      <c r="C33" s="38">
        <f aca="true" t="shared" si="23" ref="C33:K33">C31-C32</f>
        <v>-21465000</v>
      </c>
      <c r="D33" s="38">
        <f t="shared" si="23"/>
        <v>-21248000</v>
      </c>
      <c r="E33" s="39">
        <f>E31-E32</f>
        <v>3.05</v>
      </c>
      <c r="F33" s="38">
        <f t="shared" si="23"/>
        <v>250464</v>
      </c>
      <c r="G33" s="38">
        <f t="shared" si="23"/>
        <v>52077444</v>
      </c>
      <c r="H33" s="38">
        <f t="shared" si="23"/>
        <v>52327908</v>
      </c>
      <c r="I33" s="39">
        <f t="shared" si="23"/>
        <v>9.67</v>
      </c>
      <c r="J33" s="38">
        <f t="shared" si="23"/>
        <v>255964</v>
      </c>
      <c r="K33" s="38">
        <f t="shared" si="23"/>
        <v>33602959</v>
      </c>
      <c r="L33" s="38">
        <f>L31-L32</f>
        <v>33858923</v>
      </c>
      <c r="M33" s="39">
        <f>M31-M32</f>
        <v>8.22</v>
      </c>
      <c r="N33" s="50">
        <f>L33-D33</f>
        <v>55106923</v>
      </c>
      <c r="O33" s="40">
        <f>N33/D33*-100</f>
        <v>259.35110598644576</v>
      </c>
      <c r="P33" s="54">
        <f t="shared" si="8"/>
        <v>-18468985</v>
      </c>
      <c r="Q33" s="33">
        <f>P33/H33*-100</f>
        <v>35.294713100321154</v>
      </c>
    </row>
    <row r="34" spans="14:16" ht="19.5" customHeight="1">
      <c r="N34" s="51"/>
      <c r="P34" s="26"/>
    </row>
    <row r="35" spans="14:16" ht="19.5" customHeight="1">
      <c r="N35" s="51"/>
      <c r="P35" s="26"/>
    </row>
    <row r="36" spans="14:16" ht="19.5" customHeight="1">
      <c r="N36" s="51"/>
      <c r="P36" s="26"/>
    </row>
  </sheetData>
  <mergeCells count="12">
    <mergeCell ref="I2:K2"/>
    <mergeCell ref="I1:K1"/>
    <mergeCell ref="F2:H2"/>
    <mergeCell ref="E1:H1"/>
    <mergeCell ref="N4:O4"/>
    <mergeCell ref="P4:Q4"/>
    <mergeCell ref="A4:A6"/>
    <mergeCell ref="N5:O5"/>
    <mergeCell ref="P5:Q5"/>
    <mergeCell ref="J4:M5"/>
    <mergeCell ref="F4:I5"/>
    <mergeCell ref="B4:E5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portrait" paperSize="8" scale="93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WS44152</cp:lastModifiedBy>
  <cp:lastPrinted>2004-12-01T08:02:30Z</cp:lastPrinted>
  <dcterms:created xsi:type="dcterms:W3CDTF">1997-01-14T01:50:29Z</dcterms:created>
  <dcterms:modified xsi:type="dcterms:W3CDTF">2004-12-15T05:39:14Z</dcterms:modified>
  <cp:category/>
  <cp:version/>
  <cp:contentType/>
  <cp:contentStatus/>
</cp:coreProperties>
</file>