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90" windowWidth="8505" windowHeight="4530" activeTab="0"/>
  </bookViews>
  <sheets>
    <sheet name="審修後" sheetId="1" r:id="rId1"/>
  </sheets>
  <definedNames/>
  <calcPr fullCalcOnLoad="1"/>
</workbook>
</file>

<file path=xl/sharedStrings.xml><?xml version="1.0" encoding="utf-8"?>
<sst xmlns="http://schemas.openxmlformats.org/spreadsheetml/2006/main" count="56" uniqueCount="47">
  <si>
    <t>營業部分</t>
  </si>
  <si>
    <t>非營業部分</t>
  </si>
  <si>
    <t>合計</t>
  </si>
  <si>
    <t>%</t>
  </si>
  <si>
    <t>營業部分</t>
  </si>
  <si>
    <t>非營業部分</t>
  </si>
  <si>
    <t>金額</t>
  </si>
  <si>
    <t xml:space="preserve"> 財務收入</t>
  </si>
  <si>
    <t xml:space="preserve">     所     得      稅</t>
  </si>
  <si>
    <t>決  算  審  定  數</t>
  </si>
  <si>
    <t xml:space="preserve"> 銷貨收入</t>
  </si>
  <si>
    <t xml:space="preserve"> 林務收入</t>
  </si>
  <si>
    <t xml:space="preserve">   福利事業收入</t>
  </si>
  <si>
    <t xml:space="preserve"> 銷貨成本</t>
  </si>
  <si>
    <t xml:space="preserve"> 林務成本</t>
  </si>
  <si>
    <t xml:space="preserve">    其他營(事)業費用</t>
  </si>
  <si>
    <t>業務費用</t>
  </si>
  <si>
    <t>管理費用</t>
  </si>
  <si>
    <t>營(事)業利益(損失-)</t>
  </si>
  <si>
    <t>營(事)業外收入</t>
  </si>
  <si>
    <t xml:space="preserve">    其他營(事)業外收入</t>
  </si>
  <si>
    <t xml:space="preserve">    其他營(事)業外費用</t>
  </si>
  <si>
    <t>營(事)業外利益(損失-)</t>
  </si>
  <si>
    <t xml:space="preserve">中 華 民 國 </t>
  </si>
  <si>
    <t>營(事)業收入</t>
  </si>
  <si>
    <t>營(事)業支出</t>
  </si>
  <si>
    <t>核  定  決   算   數</t>
  </si>
  <si>
    <t xml:space="preserve">    其他營(事)業收入</t>
  </si>
  <si>
    <t xml:space="preserve">  管理費收入</t>
  </si>
  <si>
    <t>八 十 四 年 度</t>
  </si>
  <si>
    <t>雲林縣營(事)業損益</t>
  </si>
  <si>
    <t xml:space="preserve"> (餘絀)審定數額綜計表</t>
  </si>
  <si>
    <t xml:space="preserve"> 整理收入</t>
  </si>
  <si>
    <t xml:space="preserve"> 財務費用</t>
  </si>
  <si>
    <t xml:space="preserve"> 整理支出</t>
  </si>
  <si>
    <t>法  定  預  算  數</t>
  </si>
  <si>
    <t>科          目</t>
  </si>
  <si>
    <t>一、依收支科目別分別</t>
  </si>
  <si>
    <t xml:space="preserve">   金融保險成本</t>
  </si>
  <si>
    <t xml:space="preserve">   福利事業成本</t>
  </si>
  <si>
    <t>營(事)業外費用</t>
  </si>
  <si>
    <t>本年度稅前盈(賸)餘</t>
  </si>
  <si>
    <t>本年度稅後盈(賸)餘</t>
  </si>
  <si>
    <t xml:space="preserve">之  比  較 </t>
  </si>
  <si>
    <t>決 算 審 定 數 與 預 算 數</t>
  </si>
  <si>
    <t>決 算 審 定 數 與 核 定</t>
  </si>
  <si>
    <t xml:space="preserve"> 決 算 數 之 比 較  </t>
  </si>
</sst>
</file>

<file path=xl/styles.xml><?xml version="1.0" encoding="utf-8"?>
<styleSheet xmlns="http://schemas.openxmlformats.org/spreadsheetml/2006/main">
  <numFmts count="4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_-;\-* #,##0.0_-;_-* &quot;-&quot;??_-;_-@_-"/>
    <numFmt numFmtId="177" formatCode="_-* #,##0_-;\-* #,##0_-;_-* &quot;-&quot;??_-;_-@_-"/>
    <numFmt numFmtId="178" formatCode="#,##0.00_ "/>
    <numFmt numFmtId="179" formatCode="0.0%"/>
    <numFmt numFmtId="180" formatCode="0.00_ "/>
    <numFmt numFmtId="181" formatCode="[$-404]AM/PM\ hh:mm:ss"/>
    <numFmt numFmtId="182" formatCode="0.0_ "/>
    <numFmt numFmtId="183" formatCode="0.000_ "/>
    <numFmt numFmtId="184" formatCode="0.0000_ "/>
    <numFmt numFmtId="185" formatCode="_-* #,##0.000_-;\-* #,##0.000_-;_-* &quot;-&quot;??_-;_-@_-"/>
    <numFmt numFmtId="186" formatCode="_-* #,##0.0000_-;\-* #,##0.0000_-;_-* &quot;-&quot;??_-;_-@_-"/>
    <numFmt numFmtId="187" formatCode="0.00000_ "/>
    <numFmt numFmtId="188" formatCode="&quot;$&quot;#,##0.00"/>
    <numFmt numFmtId="189" formatCode="_+* #,##0.00_+;\+* #,##0.00_+;_+* &quot;+&quot;??_+;_+@_+"/>
    <numFmt numFmtId="190" formatCode="\+#,##0.00_);\-#,##0"/>
    <numFmt numFmtId="191" formatCode="\+#,##0.0_);\-#,##0"/>
    <numFmt numFmtId="192" formatCode="\+#,##0_);\-#,##0"/>
    <numFmt numFmtId="193" formatCode="0.00_);\(0.00\)"/>
    <numFmt numFmtId="194" formatCode="0.00;[Red]0.00"/>
    <numFmt numFmtId="195" formatCode="0.0000000_ "/>
    <numFmt numFmtId="196" formatCode="0.000000_ "/>
    <numFmt numFmtId="197" formatCode="#,##0.0"/>
    <numFmt numFmtId="198" formatCode="_-* #,##0.0_-;\-* #,##0.0_-;_-* &quot;-&quot;_-;_-@_-"/>
    <numFmt numFmtId="199" formatCode="_-* #,##0.00_-;\-* #,##0.00_-;_-* &quot;-&quot;_-;_-@_-"/>
    <numFmt numFmtId="200" formatCode="\+#,##0.000_);\-#,##0.0"/>
    <numFmt numFmtId="201" formatCode="\+#,##0.0000_);\-#,##0.00"/>
    <numFmt numFmtId="202" formatCode="\+#,##0.00_);\-#,##0.0"/>
    <numFmt numFmtId="203" formatCode="\+#,##0.000_);\-#,##0.00"/>
    <numFmt numFmtId="204" formatCode="_-* #,##0.000_-;\-* #,##0.000_-;_-* &quot;-&quot;???_-;_-@_-"/>
    <numFmt numFmtId="205" formatCode="\+#,##0.0_);\-#,##0.0"/>
    <numFmt numFmtId="206" formatCode="\+#,##0.00_);\-#,##0.00"/>
  </numFmts>
  <fonts count="15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b/>
      <sz val="12"/>
      <name val="標楷體"/>
      <family val="4"/>
    </font>
    <font>
      <b/>
      <sz val="12"/>
      <name val="新細明體"/>
      <family val="1"/>
    </font>
    <font>
      <sz val="12"/>
      <color indexed="8"/>
      <name val="標楷體"/>
      <family val="4"/>
    </font>
    <font>
      <sz val="20"/>
      <name val="標楷體"/>
      <family val="4"/>
    </font>
    <font>
      <sz val="20"/>
      <color indexed="8"/>
      <name val="標楷體"/>
      <family val="4"/>
    </font>
    <font>
      <sz val="20"/>
      <name val="新細明體"/>
      <family val="1"/>
    </font>
    <font>
      <u val="singleAccounting"/>
      <sz val="20"/>
      <name val="標楷體"/>
      <family val="4"/>
    </font>
    <font>
      <b/>
      <sz val="10"/>
      <name val="標楷體"/>
      <family val="4"/>
    </font>
    <font>
      <b/>
      <sz val="10"/>
      <color indexed="8"/>
      <name val="標楷體"/>
      <family val="4"/>
    </font>
    <font>
      <sz val="10"/>
      <name val="標楷體"/>
      <family val="4"/>
    </font>
    <font>
      <sz val="10"/>
      <color indexed="8"/>
      <name val="標楷體"/>
      <family val="4"/>
    </font>
    <font>
      <u val="singleAccounting"/>
      <sz val="12"/>
      <name val="新細明體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41" fontId="0" fillId="0" borderId="0" xfId="0" applyNumberFormat="1" applyAlignment="1">
      <alignment/>
    </xf>
    <xf numFmtId="0" fontId="2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distributed" vertical="distributed" wrapText="1"/>
    </xf>
    <xf numFmtId="41" fontId="2" fillId="0" borderId="2" xfId="0" applyNumberFormat="1" applyFont="1" applyBorder="1" applyAlignment="1">
      <alignment horizontal="distributed" vertical="distributed" wrapText="1"/>
    </xf>
    <xf numFmtId="0" fontId="3" fillId="0" borderId="2" xfId="0" applyFont="1" applyBorder="1" applyAlignment="1">
      <alignment horizontal="distributed" vertical="distributed" wrapText="1"/>
    </xf>
    <xf numFmtId="41" fontId="2" fillId="0" borderId="2" xfId="0" applyNumberFormat="1" applyFont="1" applyBorder="1" applyAlignment="1">
      <alignment horizontal="left" vertical="distributed" wrapText="1"/>
    </xf>
    <xf numFmtId="0" fontId="2" fillId="0" borderId="0" xfId="0" applyFont="1" applyBorder="1" applyAlignment="1">
      <alignment horizontal="center" vertical="center" wrapText="1"/>
    </xf>
    <xf numFmtId="43" fontId="2" fillId="0" borderId="0" xfId="15" applyNumberFormat="1" applyFont="1" applyAlignment="1">
      <alignment horizontal="center" vertical="center"/>
    </xf>
    <xf numFmtId="43" fontId="2" fillId="0" borderId="3" xfId="15" applyNumberFormat="1" applyFont="1" applyBorder="1" applyAlignment="1">
      <alignment horizontal="center" vertical="center" wrapText="1"/>
    </xf>
    <xf numFmtId="43" fontId="2" fillId="0" borderId="0" xfId="15" applyNumberFormat="1" applyFont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8" fillId="0" borderId="0" xfId="0" applyFont="1" applyAlignment="1">
      <alignment/>
    </xf>
    <xf numFmtId="43" fontId="6" fillId="0" borderId="0" xfId="15" applyNumberFormat="1" applyFont="1" applyAlignment="1">
      <alignment horizontal="center" vertical="center"/>
    </xf>
    <xf numFmtId="43" fontId="6" fillId="0" borderId="0" xfId="0" applyNumberFormat="1" applyFont="1" applyAlignment="1">
      <alignment horizontal="center" vertical="center"/>
    </xf>
    <xf numFmtId="43" fontId="7" fillId="0" borderId="0" xfId="0" applyNumberFormat="1" applyFont="1" applyAlignment="1">
      <alignment horizontal="center" vertical="center"/>
    </xf>
    <xf numFmtId="43" fontId="6" fillId="0" borderId="0" xfId="0" applyNumberFormat="1" applyFont="1" applyBorder="1" applyAlignment="1">
      <alignment horizontal="center" vertical="center"/>
    </xf>
    <xf numFmtId="43" fontId="2" fillId="0" borderId="0" xfId="0" applyNumberFormat="1" applyFont="1" applyAlignment="1">
      <alignment horizontal="center" vertical="center"/>
    </xf>
    <xf numFmtId="43" fontId="5" fillId="0" borderId="0" xfId="0" applyNumberFormat="1" applyFont="1" applyAlignment="1">
      <alignment horizontal="center" vertical="center"/>
    </xf>
    <xf numFmtId="43" fontId="2" fillId="0" borderId="0" xfId="0" applyNumberFormat="1" applyFont="1" applyBorder="1" applyAlignment="1">
      <alignment horizontal="center" vertical="center"/>
    </xf>
    <xf numFmtId="43" fontId="2" fillId="0" borderId="3" xfId="0" applyNumberFormat="1" applyFont="1" applyBorder="1" applyAlignment="1">
      <alignment horizontal="center" vertical="center" wrapText="1"/>
    </xf>
    <xf numFmtId="43" fontId="5" fillId="0" borderId="4" xfId="0" applyNumberFormat="1" applyFont="1" applyBorder="1" applyAlignment="1">
      <alignment horizontal="center" vertical="center" wrapText="1"/>
    </xf>
    <xf numFmtId="43" fontId="2" fillId="0" borderId="5" xfId="0" applyNumberFormat="1" applyFont="1" applyBorder="1" applyAlignment="1">
      <alignment horizontal="center" vertical="center" wrapText="1"/>
    </xf>
    <xf numFmtId="43" fontId="3" fillId="0" borderId="0" xfId="0" applyNumberFormat="1" applyFont="1" applyAlignment="1">
      <alignment horizontal="center" vertical="center" wrapText="1"/>
    </xf>
    <xf numFmtId="43" fontId="5" fillId="0" borderId="0" xfId="0" applyNumberFormat="1" applyFont="1" applyAlignment="1">
      <alignment horizontal="center" vertical="center" wrapText="1"/>
    </xf>
    <xf numFmtId="43" fontId="2" fillId="0" borderId="0" xfId="0" applyNumberFormat="1" applyFont="1" applyBorder="1" applyAlignment="1">
      <alignment horizontal="center" vertical="center" wrapText="1"/>
    </xf>
    <xf numFmtId="43" fontId="2" fillId="0" borderId="0" xfId="0" applyNumberFormat="1" applyFont="1" applyAlignment="1">
      <alignment horizontal="center" vertical="center" wrapText="1"/>
    </xf>
    <xf numFmtId="43" fontId="10" fillId="0" borderId="4" xfId="15" applyNumberFormat="1" applyFont="1" applyBorder="1" applyAlignment="1">
      <alignment horizontal="center" vertical="center" wrapText="1"/>
    </xf>
    <xf numFmtId="43" fontId="10" fillId="0" borderId="4" xfId="17" applyNumberFormat="1" applyFont="1" applyBorder="1" applyAlignment="1">
      <alignment horizontal="center" vertical="center" wrapText="1"/>
    </xf>
    <xf numFmtId="43" fontId="11" fillId="0" borderId="4" xfId="0" applyNumberFormat="1" applyFont="1" applyBorder="1" applyAlignment="1">
      <alignment horizontal="center" vertical="center" wrapText="1"/>
    </xf>
    <xf numFmtId="43" fontId="11" fillId="0" borderId="6" xfId="0" applyNumberFormat="1" applyFont="1" applyBorder="1" applyAlignment="1">
      <alignment horizontal="center" vertical="center" wrapText="1"/>
    </xf>
    <xf numFmtId="43" fontId="12" fillId="0" borderId="7" xfId="15" applyNumberFormat="1" applyFont="1" applyBorder="1" applyAlignment="1">
      <alignment horizontal="center" vertical="center" wrapText="1"/>
    </xf>
    <xf numFmtId="43" fontId="12" fillId="0" borderId="7" xfId="17" applyNumberFormat="1" applyFont="1" applyBorder="1" applyAlignment="1">
      <alignment horizontal="center" vertical="center" wrapText="1"/>
    </xf>
    <xf numFmtId="43" fontId="13" fillId="0" borderId="7" xfId="0" applyNumberFormat="1" applyFont="1" applyBorder="1" applyAlignment="1">
      <alignment horizontal="center" vertical="center" wrapText="1"/>
    </xf>
    <xf numFmtId="43" fontId="13" fillId="0" borderId="6" xfId="0" applyNumberFormat="1" applyFont="1" applyBorder="1" applyAlignment="1">
      <alignment horizontal="center" vertical="center" wrapText="1"/>
    </xf>
    <xf numFmtId="43" fontId="10" fillId="0" borderId="7" xfId="15" applyNumberFormat="1" applyFont="1" applyBorder="1" applyAlignment="1">
      <alignment horizontal="center" vertical="center" wrapText="1"/>
    </xf>
    <xf numFmtId="43" fontId="10" fillId="0" borderId="7" xfId="17" applyNumberFormat="1" applyFont="1" applyBorder="1" applyAlignment="1">
      <alignment horizontal="center" vertical="center" wrapText="1"/>
    </xf>
    <xf numFmtId="43" fontId="11" fillId="0" borderId="7" xfId="0" applyNumberFormat="1" applyFont="1" applyBorder="1" applyAlignment="1">
      <alignment horizontal="center" vertical="center" wrapText="1"/>
    </xf>
    <xf numFmtId="185" fontId="12" fillId="0" borderId="7" xfId="0" applyNumberFormat="1" applyFont="1" applyBorder="1" applyAlignment="1">
      <alignment horizontal="center" vertical="center" wrapText="1"/>
    </xf>
    <xf numFmtId="41" fontId="13" fillId="0" borderId="6" xfId="0" applyNumberFormat="1" applyFont="1" applyBorder="1" applyAlignment="1">
      <alignment horizontal="center" vertical="center" wrapText="1"/>
    </xf>
    <xf numFmtId="206" fontId="6" fillId="0" borderId="0" xfId="0" applyNumberFormat="1" applyFont="1" applyAlignment="1">
      <alignment horizontal="center" vertical="center"/>
    </xf>
    <xf numFmtId="206" fontId="2" fillId="0" borderId="0" xfId="0" applyNumberFormat="1" applyFont="1" applyAlignment="1">
      <alignment horizontal="center" vertical="center"/>
    </xf>
    <xf numFmtId="206" fontId="2" fillId="0" borderId="3" xfId="0" applyNumberFormat="1" applyFont="1" applyBorder="1" applyAlignment="1">
      <alignment horizontal="center" vertical="center" wrapText="1"/>
    </xf>
    <xf numFmtId="206" fontId="10" fillId="0" borderId="4" xfId="0" applyNumberFormat="1" applyFont="1" applyBorder="1" applyAlignment="1">
      <alignment horizontal="right" vertical="center" wrapText="1"/>
    </xf>
    <xf numFmtId="206" fontId="12" fillId="0" borderId="7" xfId="0" applyNumberFormat="1" applyFont="1" applyBorder="1" applyAlignment="1">
      <alignment horizontal="right" vertical="center" wrapText="1"/>
    </xf>
    <xf numFmtId="206" fontId="10" fillId="0" borderId="7" xfId="0" applyNumberFormat="1" applyFont="1" applyBorder="1" applyAlignment="1">
      <alignment horizontal="right" vertical="center" wrapText="1"/>
    </xf>
    <xf numFmtId="206" fontId="3" fillId="0" borderId="0" xfId="0" applyNumberFormat="1" applyFont="1" applyAlignment="1">
      <alignment horizontal="center" vertical="center" wrapText="1"/>
    </xf>
    <xf numFmtId="206" fontId="2" fillId="0" borderId="0" xfId="0" applyNumberFormat="1" applyFont="1" applyAlignment="1">
      <alignment horizontal="center" vertical="center" wrapText="1"/>
    </xf>
    <xf numFmtId="43" fontId="12" fillId="0" borderId="7" xfId="0" applyNumberFormat="1" applyFont="1" applyBorder="1" applyAlignment="1">
      <alignment horizontal="right" vertical="center" wrapText="1"/>
    </xf>
    <xf numFmtId="43" fontId="10" fillId="0" borderId="7" xfId="0" applyNumberFormat="1" applyFont="1" applyBorder="1" applyAlignment="1">
      <alignment horizontal="right" vertical="center" wrapText="1"/>
    </xf>
    <xf numFmtId="43" fontId="6" fillId="0" borderId="0" xfId="15" applyNumberFormat="1" applyFont="1" applyFill="1" applyAlignment="1">
      <alignment horizontal="center" vertical="center"/>
    </xf>
    <xf numFmtId="43" fontId="8" fillId="0" borderId="0" xfId="0" applyNumberFormat="1" applyFont="1" applyFill="1" applyAlignment="1">
      <alignment/>
    </xf>
    <xf numFmtId="43" fontId="2" fillId="0" borderId="0" xfId="15" applyNumberFormat="1" applyFont="1" applyFill="1" applyAlignment="1">
      <alignment horizontal="center" vertical="center"/>
    </xf>
    <xf numFmtId="43" fontId="2" fillId="0" borderId="3" xfId="15" applyNumberFormat="1" applyFont="1" applyFill="1" applyBorder="1" applyAlignment="1">
      <alignment horizontal="center" vertical="center" wrapText="1"/>
    </xf>
    <xf numFmtId="43" fontId="10" fillId="0" borderId="4" xfId="15" applyNumberFormat="1" applyFont="1" applyFill="1" applyBorder="1" applyAlignment="1">
      <alignment horizontal="center" vertical="center" wrapText="1"/>
    </xf>
    <xf numFmtId="43" fontId="12" fillId="0" borderId="7" xfId="15" applyNumberFormat="1" applyFont="1" applyFill="1" applyBorder="1" applyAlignment="1">
      <alignment horizontal="center" vertical="center" wrapText="1"/>
    </xf>
    <xf numFmtId="43" fontId="12" fillId="0" borderId="7" xfId="17" applyNumberFormat="1" applyFont="1" applyFill="1" applyBorder="1" applyAlignment="1">
      <alignment horizontal="center" vertical="center" wrapText="1"/>
    </xf>
    <xf numFmtId="43" fontId="10" fillId="0" borderId="7" xfId="15" applyNumberFormat="1" applyFont="1" applyFill="1" applyBorder="1" applyAlignment="1">
      <alignment horizontal="center" vertical="center" wrapText="1"/>
    </xf>
    <xf numFmtId="43" fontId="10" fillId="0" borderId="7" xfId="17" applyNumberFormat="1" applyFont="1" applyFill="1" applyBorder="1" applyAlignment="1">
      <alignment horizontal="center" vertical="center" wrapText="1"/>
    </xf>
    <xf numFmtId="43" fontId="2" fillId="0" borderId="0" xfId="15" applyNumberFormat="1" applyFont="1" applyFill="1" applyAlignment="1">
      <alignment horizontal="center" vertical="center" wrapText="1"/>
    </xf>
    <xf numFmtId="0" fontId="0" fillId="0" borderId="0" xfId="0" applyFont="1" applyAlignment="1">
      <alignment/>
    </xf>
    <xf numFmtId="190" fontId="10" fillId="0" borderId="7" xfId="15" applyNumberFormat="1" applyFont="1" applyBorder="1" applyAlignment="1">
      <alignment horizontal="right" vertical="center" wrapText="1"/>
    </xf>
    <xf numFmtId="0" fontId="13" fillId="0" borderId="7" xfId="0" applyNumberFormat="1" applyFont="1" applyBorder="1" applyAlignment="1">
      <alignment horizontal="center" vertical="center" wrapText="1"/>
    </xf>
    <xf numFmtId="43" fontId="2" fillId="0" borderId="4" xfId="0" applyNumberFormat="1" applyFont="1" applyBorder="1" applyAlignment="1">
      <alignment horizontal="center" vertical="center" wrapText="1"/>
    </xf>
    <xf numFmtId="43" fontId="2" fillId="0" borderId="8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43" fontId="2" fillId="0" borderId="10" xfId="0" applyNumberFormat="1" applyFont="1" applyBorder="1" applyAlignment="1">
      <alignment horizontal="center" vertical="center" wrapText="1"/>
    </xf>
    <xf numFmtId="43" fontId="0" fillId="0" borderId="11" xfId="0" applyNumberFormat="1" applyBorder="1" applyAlignment="1">
      <alignment horizontal="center" vertical="center" wrapText="1"/>
    </xf>
    <xf numFmtId="43" fontId="0" fillId="0" borderId="12" xfId="0" applyNumberFormat="1" applyBorder="1" applyAlignment="1">
      <alignment horizontal="center" vertical="center" wrapText="1"/>
    </xf>
    <xf numFmtId="43" fontId="2" fillId="0" borderId="8" xfId="15" applyNumberFormat="1" applyFont="1" applyBorder="1" applyAlignment="1">
      <alignment horizontal="center" vertical="center" wrapText="1"/>
    </xf>
    <xf numFmtId="43" fontId="2" fillId="0" borderId="13" xfId="15" applyNumberFormat="1" applyFont="1" applyBorder="1" applyAlignment="1">
      <alignment horizontal="center" vertical="center" wrapText="1"/>
    </xf>
    <xf numFmtId="43" fontId="2" fillId="0" borderId="1" xfId="15" applyNumberFormat="1" applyFont="1" applyBorder="1" applyAlignment="1">
      <alignment horizontal="center" vertical="center" wrapText="1"/>
    </xf>
    <xf numFmtId="43" fontId="0" fillId="0" borderId="10" xfId="0" applyNumberFormat="1" applyBorder="1" applyAlignment="1">
      <alignment horizontal="center" vertical="center" wrapText="1"/>
    </xf>
    <xf numFmtId="43" fontId="2" fillId="0" borderId="8" xfId="15" applyNumberFormat="1" applyFont="1" applyFill="1" applyBorder="1" applyAlignment="1">
      <alignment horizontal="center" vertical="center" wrapText="1"/>
    </xf>
    <xf numFmtId="43" fontId="2" fillId="0" borderId="13" xfId="15" applyNumberFormat="1" applyFont="1" applyFill="1" applyBorder="1" applyAlignment="1">
      <alignment horizontal="center" vertical="center" wrapText="1"/>
    </xf>
    <xf numFmtId="43" fontId="2" fillId="0" borderId="1" xfId="15" applyNumberFormat="1" applyFont="1" applyFill="1" applyBorder="1" applyAlignment="1">
      <alignment horizontal="center" vertical="center" wrapText="1"/>
    </xf>
    <xf numFmtId="43" fontId="0" fillId="0" borderId="10" xfId="0" applyNumberFormat="1" applyFill="1" applyBorder="1" applyAlignment="1">
      <alignment horizontal="center" vertical="center" wrapText="1"/>
    </xf>
    <xf numFmtId="43" fontId="0" fillId="0" borderId="12" xfId="0" applyNumberFormat="1" applyFill="1" applyBorder="1" applyAlignment="1">
      <alignment horizontal="center" vertical="center" wrapText="1"/>
    </xf>
    <xf numFmtId="43" fontId="0" fillId="0" borderId="11" xfId="0" applyNumberFormat="1" applyFill="1" applyBorder="1" applyAlignment="1">
      <alignment horizontal="center" vertical="center" wrapText="1"/>
    </xf>
    <xf numFmtId="43" fontId="6" fillId="0" borderId="0" xfId="15" applyNumberFormat="1" applyFont="1" applyAlignment="1">
      <alignment horizontal="left" vertical="center"/>
    </xf>
    <xf numFmtId="43" fontId="0" fillId="0" borderId="0" xfId="0" applyNumberFormat="1" applyAlignment="1">
      <alignment vertical="center"/>
    </xf>
    <xf numFmtId="43" fontId="9" fillId="0" borderId="0" xfId="15" applyNumberFormat="1" applyFont="1" applyAlignment="1">
      <alignment horizontal="left" vertical="center"/>
    </xf>
    <xf numFmtId="43" fontId="0" fillId="0" borderId="0" xfId="0" applyNumberFormat="1" applyAlignment="1">
      <alignment horizontal="left" vertical="center"/>
    </xf>
    <xf numFmtId="43" fontId="6" fillId="0" borderId="0" xfId="15" applyNumberFormat="1" applyFont="1" applyAlignment="1">
      <alignment horizontal="right" vertical="center"/>
    </xf>
    <xf numFmtId="0" fontId="0" fillId="0" borderId="0" xfId="0" applyAlignment="1">
      <alignment vertical="center"/>
    </xf>
    <xf numFmtId="43" fontId="9" fillId="0" borderId="0" xfId="15" applyNumberFormat="1" applyFont="1" applyAlignment="1">
      <alignment horizontal="right" vertical="center"/>
    </xf>
    <xf numFmtId="0" fontId="14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6"/>
  <sheetViews>
    <sheetView tabSelected="1" view="pageBreakPreview" zoomScale="75" zoomScaleNormal="75" zoomScaleSheetLayoutView="75" workbookViewId="0" topLeftCell="H1">
      <selection activeCell="K7" sqref="K7"/>
    </sheetView>
  </sheetViews>
  <sheetFormatPr defaultColWidth="9.00390625" defaultRowHeight="19.5" customHeight="1"/>
  <cols>
    <col min="1" max="1" width="28.00390625" style="9" customWidth="1"/>
    <col min="2" max="4" width="18.50390625" style="61" customWidth="1"/>
    <col min="5" max="5" width="11.875" style="61" customWidth="1"/>
    <col min="6" max="6" width="18.50390625" style="12" customWidth="1"/>
    <col min="7" max="7" width="18.625" style="12" customWidth="1"/>
    <col min="8" max="8" width="18.875" style="12" customWidth="1"/>
    <col min="9" max="9" width="14.125" style="12" customWidth="1"/>
    <col min="10" max="10" width="18.50390625" style="12" customWidth="1"/>
    <col min="11" max="11" width="18.625" style="12" customWidth="1"/>
    <col min="12" max="12" width="18.50390625" style="12" customWidth="1"/>
    <col min="13" max="13" width="10.00390625" style="12" customWidth="1"/>
    <col min="14" max="14" width="18.50390625" style="49" customWidth="1"/>
    <col min="15" max="15" width="12.875" style="26" customWidth="1"/>
    <col min="16" max="16" width="17.50390625" style="28" customWidth="1"/>
    <col min="17" max="17" width="11.875" style="27" customWidth="1"/>
  </cols>
  <sheetData>
    <row r="1" spans="1:17" s="14" customFormat="1" ht="38.25" customHeight="1">
      <c r="A1" s="13"/>
      <c r="B1" s="52"/>
      <c r="C1" s="52"/>
      <c r="D1" s="52"/>
      <c r="E1" s="87" t="s">
        <v>30</v>
      </c>
      <c r="F1" s="88"/>
      <c r="G1" s="88"/>
      <c r="H1" s="88"/>
      <c r="I1" s="83" t="s">
        <v>31</v>
      </c>
      <c r="J1" s="84"/>
      <c r="K1" s="82"/>
      <c r="L1" s="15"/>
      <c r="M1" s="15"/>
      <c r="N1" s="42"/>
      <c r="O1" s="17"/>
      <c r="P1" s="16"/>
      <c r="Q1" s="18"/>
    </row>
    <row r="2" spans="1:17" s="14" customFormat="1" ht="36" customHeight="1">
      <c r="A2" s="13"/>
      <c r="B2" s="52"/>
      <c r="C2" s="52"/>
      <c r="D2" s="52"/>
      <c r="E2" s="53"/>
      <c r="F2" s="85" t="s">
        <v>23</v>
      </c>
      <c r="G2" s="86"/>
      <c r="H2" s="86"/>
      <c r="I2" s="81" t="s">
        <v>29</v>
      </c>
      <c r="J2" s="81"/>
      <c r="K2" s="82"/>
      <c r="L2" s="15"/>
      <c r="M2" s="15"/>
      <c r="N2" s="42"/>
      <c r="O2" s="17"/>
      <c r="P2" s="16"/>
      <c r="Q2" s="18"/>
    </row>
    <row r="3" spans="1:17" s="1" customFormat="1" ht="19.5" customHeight="1">
      <c r="A3" s="4" t="s">
        <v>37</v>
      </c>
      <c r="B3" s="54"/>
      <c r="C3" s="54"/>
      <c r="D3" s="54"/>
      <c r="E3" s="54"/>
      <c r="F3" s="10"/>
      <c r="G3" s="10"/>
      <c r="H3" s="10"/>
      <c r="I3" s="10"/>
      <c r="J3" s="10"/>
      <c r="K3" s="10"/>
      <c r="L3" s="10"/>
      <c r="M3" s="10"/>
      <c r="N3" s="43"/>
      <c r="O3" s="20"/>
      <c r="P3" s="19"/>
      <c r="Q3" s="21"/>
    </row>
    <row r="4" spans="1:17" ht="23.25" customHeight="1">
      <c r="A4" s="67" t="s">
        <v>36</v>
      </c>
      <c r="B4" s="75" t="s">
        <v>35</v>
      </c>
      <c r="C4" s="76"/>
      <c r="D4" s="76"/>
      <c r="E4" s="77"/>
      <c r="F4" s="71" t="s">
        <v>26</v>
      </c>
      <c r="G4" s="72"/>
      <c r="H4" s="72"/>
      <c r="I4" s="73"/>
      <c r="J4" s="71" t="s">
        <v>9</v>
      </c>
      <c r="K4" s="72"/>
      <c r="L4" s="72"/>
      <c r="M4" s="73"/>
      <c r="N4" s="65" t="s">
        <v>44</v>
      </c>
      <c r="O4" s="65"/>
      <c r="P4" s="65" t="s">
        <v>45</v>
      </c>
      <c r="Q4" s="66"/>
    </row>
    <row r="5" spans="1:17" ht="23.25" customHeight="1">
      <c r="A5" s="67"/>
      <c r="B5" s="78"/>
      <c r="C5" s="79"/>
      <c r="D5" s="79"/>
      <c r="E5" s="80"/>
      <c r="F5" s="74"/>
      <c r="G5" s="70"/>
      <c r="H5" s="70"/>
      <c r="I5" s="69"/>
      <c r="J5" s="74"/>
      <c r="K5" s="70"/>
      <c r="L5" s="70"/>
      <c r="M5" s="69"/>
      <c r="N5" s="68" t="s">
        <v>43</v>
      </c>
      <c r="O5" s="69"/>
      <c r="P5" s="68" t="s">
        <v>46</v>
      </c>
      <c r="Q5" s="70"/>
    </row>
    <row r="6" spans="1:17" ht="19.5" customHeight="1">
      <c r="A6" s="67"/>
      <c r="B6" s="55" t="s">
        <v>0</v>
      </c>
      <c r="C6" s="55" t="s">
        <v>1</v>
      </c>
      <c r="D6" s="55" t="s">
        <v>2</v>
      </c>
      <c r="E6" s="55" t="s">
        <v>3</v>
      </c>
      <c r="F6" s="11" t="s">
        <v>4</v>
      </c>
      <c r="G6" s="11" t="s">
        <v>5</v>
      </c>
      <c r="H6" s="11" t="s">
        <v>2</v>
      </c>
      <c r="I6" s="11" t="s">
        <v>3</v>
      </c>
      <c r="J6" s="11" t="s">
        <v>4</v>
      </c>
      <c r="K6" s="11" t="s">
        <v>5</v>
      </c>
      <c r="L6" s="11" t="s">
        <v>2</v>
      </c>
      <c r="M6" s="11" t="s">
        <v>3</v>
      </c>
      <c r="N6" s="44" t="s">
        <v>6</v>
      </c>
      <c r="O6" s="23" t="s">
        <v>3</v>
      </c>
      <c r="P6" s="22" t="s">
        <v>6</v>
      </c>
      <c r="Q6" s="24" t="s">
        <v>3</v>
      </c>
    </row>
    <row r="7" spans="1:17" s="2" customFormat="1" ht="39.75" customHeight="1">
      <c r="A7" s="5" t="s">
        <v>24</v>
      </c>
      <c r="B7" s="56">
        <f aca="true" t="shared" si="0" ref="B7:M7">SUM(B8:B12)</f>
        <v>58091000</v>
      </c>
      <c r="C7" s="56">
        <f t="shared" si="0"/>
        <v>452703000</v>
      </c>
      <c r="D7" s="56">
        <f t="shared" si="0"/>
        <v>510794000</v>
      </c>
      <c r="E7" s="56">
        <f t="shared" si="0"/>
        <v>100.00000000000001</v>
      </c>
      <c r="F7" s="29">
        <f t="shared" si="0"/>
        <v>53976270</v>
      </c>
      <c r="G7" s="29">
        <f t="shared" si="0"/>
        <v>417552520</v>
      </c>
      <c r="H7" s="29">
        <f t="shared" si="0"/>
        <v>471528790</v>
      </c>
      <c r="I7" s="29">
        <f t="shared" si="0"/>
        <v>100</v>
      </c>
      <c r="J7" s="29">
        <f t="shared" si="0"/>
        <v>53976270</v>
      </c>
      <c r="K7" s="29">
        <f t="shared" si="0"/>
        <v>417552520</v>
      </c>
      <c r="L7" s="29">
        <f t="shared" si="0"/>
        <v>471528790</v>
      </c>
      <c r="M7" s="30">
        <f t="shared" si="0"/>
        <v>100</v>
      </c>
      <c r="N7" s="45">
        <f>L7-D7</f>
        <v>-39265210</v>
      </c>
      <c r="O7" s="31">
        <f>N7/D7*-100</f>
        <v>7.687093035548577</v>
      </c>
      <c r="P7" s="50">
        <f>L7-H7</f>
        <v>0</v>
      </c>
      <c r="Q7" s="32">
        <f>P7/H7*100</f>
        <v>0</v>
      </c>
    </row>
    <row r="8" spans="1:17" s="3" customFormat="1" ht="39.75" customHeight="1">
      <c r="A8" s="6" t="s">
        <v>10</v>
      </c>
      <c r="B8" s="57">
        <v>0</v>
      </c>
      <c r="C8" s="57">
        <v>256059000</v>
      </c>
      <c r="D8" s="57">
        <f>B8+C8</f>
        <v>256059000</v>
      </c>
      <c r="E8" s="58">
        <f>D8/D$7*100</f>
        <v>50.12960214881146</v>
      </c>
      <c r="F8" s="33">
        <v>0</v>
      </c>
      <c r="G8" s="33">
        <v>221041855</v>
      </c>
      <c r="H8" s="33">
        <f>F8+G8</f>
        <v>221041855</v>
      </c>
      <c r="I8" s="34">
        <f>H8/H$7*100</f>
        <v>46.877700723215646</v>
      </c>
      <c r="J8" s="33">
        <v>0</v>
      </c>
      <c r="K8" s="33">
        <v>221041855</v>
      </c>
      <c r="L8" s="33">
        <f>J8+K8</f>
        <v>221041855</v>
      </c>
      <c r="M8" s="34">
        <f>L8/L$7*100</f>
        <v>46.877700723215646</v>
      </c>
      <c r="N8" s="46">
        <f aca="true" t="shared" si="1" ref="N8:N28">L8-D8</f>
        <v>-35017145</v>
      </c>
      <c r="O8" s="35">
        <f>-N8/D8*100</f>
        <v>13.67542050855467</v>
      </c>
      <c r="P8" s="50">
        <f>L8-H8</f>
        <v>0</v>
      </c>
      <c r="Q8" s="36">
        <f>P8/H8*-100</f>
        <v>0</v>
      </c>
    </row>
    <row r="9" spans="1:17" s="3" customFormat="1" ht="39.75" customHeight="1">
      <c r="A9" s="6" t="s">
        <v>11</v>
      </c>
      <c r="B9" s="57">
        <v>0</v>
      </c>
      <c r="C9" s="57">
        <v>12708000</v>
      </c>
      <c r="D9" s="57">
        <f>B9+C9</f>
        <v>12708000</v>
      </c>
      <c r="E9" s="58">
        <f>D9/D$7*100</f>
        <v>2.487891400447147</v>
      </c>
      <c r="F9" s="33">
        <v>0</v>
      </c>
      <c r="G9" s="33">
        <v>9850140</v>
      </c>
      <c r="H9" s="33">
        <f>F9+G9</f>
        <v>9850140</v>
      </c>
      <c r="I9" s="34">
        <f>H9/H$7*100</f>
        <v>2.088979550962307</v>
      </c>
      <c r="J9" s="33">
        <v>0</v>
      </c>
      <c r="K9" s="33">
        <v>9850140</v>
      </c>
      <c r="L9" s="33">
        <f>J9+K9</f>
        <v>9850140</v>
      </c>
      <c r="M9" s="34">
        <f>L9/L$7*100</f>
        <v>2.088979550962307</v>
      </c>
      <c r="N9" s="46">
        <f t="shared" si="1"/>
        <v>-2857860</v>
      </c>
      <c r="O9" s="35">
        <f>N9/D9*100</f>
        <v>-22.488668555240793</v>
      </c>
      <c r="P9" s="50">
        <f aca="true" t="shared" si="2" ref="P9:P33">L9-H9</f>
        <v>0</v>
      </c>
      <c r="Q9" s="36">
        <f>P9/H9*100</f>
        <v>0</v>
      </c>
    </row>
    <row r="10" spans="1:17" s="3" customFormat="1" ht="39.75" customHeight="1">
      <c r="A10" s="6" t="s">
        <v>12</v>
      </c>
      <c r="B10" s="57">
        <v>0</v>
      </c>
      <c r="C10" s="57">
        <v>171568000</v>
      </c>
      <c r="D10" s="57">
        <f>B10+C10</f>
        <v>171568000</v>
      </c>
      <c r="E10" s="58">
        <f>D10/D$7*100</f>
        <v>33.588491642423364</v>
      </c>
      <c r="F10" s="33">
        <v>0</v>
      </c>
      <c r="G10" s="33">
        <v>172374546</v>
      </c>
      <c r="H10" s="33">
        <f>F10+G10</f>
        <v>172374546</v>
      </c>
      <c r="I10" s="34">
        <f>H10/H$7*100</f>
        <v>36.55652627276481</v>
      </c>
      <c r="J10" s="33">
        <v>0</v>
      </c>
      <c r="K10" s="33">
        <v>172374546</v>
      </c>
      <c r="L10" s="33">
        <f>J10+K10</f>
        <v>172374546</v>
      </c>
      <c r="M10" s="34">
        <f>L10/L$7*100</f>
        <v>36.55652627276481</v>
      </c>
      <c r="N10" s="46">
        <f t="shared" si="1"/>
        <v>806546</v>
      </c>
      <c r="O10" s="35">
        <f>N10/D10*100</f>
        <v>0.4701028163760142</v>
      </c>
      <c r="P10" s="50">
        <f t="shared" si="2"/>
        <v>0</v>
      </c>
      <c r="Q10" s="36">
        <f>P10/H10*100</f>
        <v>0</v>
      </c>
    </row>
    <row r="11" spans="1:17" s="3" customFormat="1" ht="39.75" customHeight="1">
      <c r="A11" s="6" t="s">
        <v>28</v>
      </c>
      <c r="B11" s="57">
        <v>31160000</v>
      </c>
      <c r="C11" s="57">
        <v>1000000</v>
      </c>
      <c r="D11" s="57">
        <f>B11+C11</f>
        <v>32160000</v>
      </c>
      <c r="E11" s="58">
        <f>D11/D$7*100</f>
        <v>6.296080220206189</v>
      </c>
      <c r="F11" s="33">
        <v>32041199</v>
      </c>
      <c r="G11" s="33">
        <v>4497855</v>
      </c>
      <c r="H11" s="33">
        <f>F11+G11</f>
        <v>36539054</v>
      </c>
      <c r="I11" s="34">
        <f>H11/H$7*100</f>
        <v>7.749061091264438</v>
      </c>
      <c r="J11" s="33">
        <v>32041199</v>
      </c>
      <c r="K11" s="33">
        <v>4497855</v>
      </c>
      <c r="L11" s="33">
        <f>J11+K11</f>
        <v>36539054</v>
      </c>
      <c r="M11" s="34">
        <f>L11/L$7*100</f>
        <v>7.749061091264438</v>
      </c>
      <c r="N11" s="46">
        <f t="shared" si="1"/>
        <v>4379054</v>
      </c>
      <c r="O11" s="35">
        <f>N11/D11*100</f>
        <v>13.61646144278607</v>
      </c>
      <c r="P11" s="50">
        <f t="shared" si="2"/>
        <v>0</v>
      </c>
      <c r="Q11" s="36">
        <f>P11/H11*100</f>
        <v>0</v>
      </c>
    </row>
    <row r="12" spans="1:17" s="3" customFormat="1" ht="39.75" customHeight="1">
      <c r="A12" s="6" t="s">
        <v>27</v>
      </c>
      <c r="B12" s="57">
        <v>26931000</v>
      </c>
      <c r="C12" s="57">
        <v>11368000</v>
      </c>
      <c r="D12" s="57">
        <f>B12+C12</f>
        <v>38299000</v>
      </c>
      <c r="E12" s="58">
        <f>D12/D$7*100</f>
        <v>7.497934588111842</v>
      </c>
      <c r="F12" s="33">
        <v>21935071</v>
      </c>
      <c r="G12" s="33">
        <v>9788124</v>
      </c>
      <c r="H12" s="33">
        <f>F12+G12</f>
        <v>31723195</v>
      </c>
      <c r="I12" s="34">
        <f>H12/H$7*100</f>
        <v>6.727732361792797</v>
      </c>
      <c r="J12" s="33">
        <v>21935071</v>
      </c>
      <c r="K12" s="33">
        <v>9788124</v>
      </c>
      <c r="L12" s="33">
        <f>J12+K12</f>
        <v>31723195</v>
      </c>
      <c r="M12" s="34">
        <f>L12/L$7*100</f>
        <v>6.727732361792797</v>
      </c>
      <c r="N12" s="46">
        <f t="shared" si="1"/>
        <v>-6575805</v>
      </c>
      <c r="O12" s="35">
        <f>N12/D12*-100</f>
        <v>17.16965194913705</v>
      </c>
      <c r="P12" s="50">
        <f t="shared" si="2"/>
        <v>0</v>
      </c>
      <c r="Q12" s="36">
        <f>P12/H12*-100</f>
        <v>0</v>
      </c>
    </row>
    <row r="13" spans="1:17" s="2" customFormat="1" ht="39.75" customHeight="1">
      <c r="A13" s="7" t="s">
        <v>25</v>
      </c>
      <c r="B13" s="59">
        <f aca="true" t="shared" si="3" ref="B13:M13">SUM(B14:B20)</f>
        <v>58672000</v>
      </c>
      <c r="C13" s="59">
        <f t="shared" si="3"/>
        <v>491912000</v>
      </c>
      <c r="D13" s="59">
        <f t="shared" si="3"/>
        <v>550584000</v>
      </c>
      <c r="E13" s="59">
        <f t="shared" si="3"/>
        <v>107.78983308339565</v>
      </c>
      <c r="F13" s="37">
        <f t="shared" si="3"/>
        <v>56903698</v>
      </c>
      <c r="G13" s="37">
        <f t="shared" si="3"/>
        <v>422163999.42999995</v>
      </c>
      <c r="H13" s="37">
        <f t="shared" si="3"/>
        <v>479067697.42999995</v>
      </c>
      <c r="I13" s="37">
        <f t="shared" si="3"/>
        <v>101.59882229672552</v>
      </c>
      <c r="J13" s="37">
        <f t="shared" si="3"/>
        <v>56705598</v>
      </c>
      <c r="K13" s="37">
        <f t="shared" si="3"/>
        <v>422139999.42999995</v>
      </c>
      <c r="L13" s="37">
        <f t="shared" si="3"/>
        <v>478845597.42999995</v>
      </c>
      <c r="M13" s="38">
        <f t="shared" si="3"/>
        <v>101.55172018870789</v>
      </c>
      <c r="N13" s="47">
        <f t="shared" si="1"/>
        <v>-71738402.57000005</v>
      </c>
      <c r="O13" s="39">
        <f>N13/D13*-100</f>
        <v>13.029510950191078</v>
      </c>
      <c r="P13" s="51">
        <f t="shared" si="2"/>
        <v>-222100</v>
      </c>
      <c r="Q13" s="32">
        <f>P13/H13*-100</f>
        <v>0.04636087993230908</v>
      </c>
    </row>
    <row r="14" spans="1:17" s="3" customFormat="1" ht="39.75" customHeight="1">
      <c r="A14" s="6" t="s">
        <v>13</v>
      </c>
      <c r="B14" s="57">
        <v>0</v>
      </c>
      <c r="C14" s="57">
        <v>255938000</v>
      </c>
      <c r="D14" s="57">
        <f aca="true" t="shared" si="4" ref="D14:D20">B14+C14</f>
        <v>255938000</v>
      </c>
      <c r="E14" s="58">
        <f aca="true" t="shared" si="5" ref="E14:E20">D14/D$7*100</f>
        <v>50.10591353853021</v>
      </c>
      <c r="F14" s="33">
        <v>0</v>
      </c>
      <c r="G14" s="33">
        <v>220936630.28</v>
      </c>
      <c r="H14" s="33">
        <f aca="true" t="shared" si="6" ref="H14:H20">F14+G14</f>
        <v>220936630.28</v>
      </c>
      <c r="I14" s="34">
        <f aca="true" t="shared" si="7" ref="I14:I20">H14/H$7*100</f>
        <v>46.855385072033464</v>
      </c>
      <c r="J14" s="33">
        <v>0</v>
      </c>
      <c r="K14" s="33">
        <v>220936630.28</v>
      </c>
      <c r="L14" s="33">
        <f aca="true" t="shared" si="8" ref="L14:L20">J14+K14</f>
        <v>220936630.28</v>
      </c>
      <c r="M14" s="34">
        <f aca="true" t="shared" si="9" ref="M14:M20">L14/L$7*100</f>
        <v>46.855385072033464</v>
      </c>
      <c r="N14" s="46">
        <f t="shared" si="1"/>
        <v>-35001369.72</v>
      </c>
      <c r="O14" s="35">
        <f>-N14/D14*100</f>
        <v>13.675722135829771</v>
      </c>
      <c r="P14" s="50">
        <v>0</v>
      </c>
      <c r="Q14" s="32">
        <f>P14/H14*100</f>
        <v>0</v>
      </c>
    </row>
    <row r="15" spans="1:17" s="3" customFormat="1" ht="39.75" customHeight="1">
      <c r="A15" s="6" t="s">
        <v>14</v>
      </c>
      <c r="B15" s="57">
        <v>0</v>
      </c>
      <c r="C15" s="57">
        <v>9748000</v>
      </c>
      <c r="D15" s="57">
        <f t="shared" si="4"/>
        <v>9748000</v>
      </c>
      <c r="E15" s="58">
        <f t="shared" si="5"/>
        <v>1.9084014299306569</v>
      </c>
      <c r="F15" s="33">
        <v>0</v>
      </c>
      <c r="G15" s="33">
        <v>8108503</v>
      </c>
      <c r="H15" s="33">
        <f t="shared" si="6"/>
        <v>8108503</v>
      </c>
      <c r="I15" s="34">
        <f t="shared" si="7"/>
        <v>1.7196199197084021</v>
      </c>
      <c r="J15" s="33">
        <v>0</v>
      </c>
      <c r="K15" s="33">
        <v>8108503</v>
      </c>
      <c r="L15" s="33">
        <f t="shared" si="8"/>
        <v>8108503</v>
      </c>
      <c r="M15" s="34">
        <f t="shared" si="9"/>
        <v>1.7196199197084021</v>
      </c>
      <c r="N15" s="46">
        <f t="shared" si="1"/>
        <v>-1639497</v>
      </c>
      <c r="O15" s="35">
        <f>N15/D15*-100</f>
        <v>16.818803857201477</v>
      </c>
      <c r="P15" s="50">
        <v>0</v>
      </c>
      <c r="Q15" s="36">
        <f>P15/H15*100</f>
        <v>0</v>
      </c>
    </row>
    <row r="16" spans="1:17" s="3" customFormat="1" ht="39.75" customHeight="1">
      <c r="A16" s="6" t="s">
        <v>38</v>
      </c>
      <c r="B16" s="57">
        <v>0</v>
      </c>
      <c r="C16" s="57">
        <v>17455000</v>
      </c>
      <c r="D16" s="57">
        <f t="shared" si="4"/>
        <v>17455000</v>
      </c>
      <c r="E16" s="58">
        <f t="shared" si="5"/>
        <v>3.4172288632990986</v>
      </c>
      <c r="F16" s="33">
        <v>0</v>
      </c>
      <c r="G16" s="33">
        <v>8316376</v>
      </c>
      <c r="H16" s="33">
        <f t="shared" si="6"/>
        <v>8316376</v>
      </c>
      <c r="I16" s="34">
        <f t="shared" si="7"/>
        <v>1.763704820653687</v>
      </c>
      <c r="J16" s="33">
        <v>0</v>
      </c>
      <c r="K16" s="33">
        <v>8316376</v>
      </c>
      <c r="L16" s="33">
        <f t="shared" si="8"/>
        <v>8316376</v>
      </c>
      <c r="M16" s="34">
        <f t="shared" si="9"/>
        <v>1.763704820653687</v>
      </c>
      <c r="N16" s="46">
        <f t="shared" si="1"/>
        <v>-9138624</v>
      </c>
      <c r="O16" s="35">
        <f>-N16/D16*100</f>
        <v>52.35533657977657</v>
      </c>
      <c r="P16" s="50">
        <f t="shared" si="2"/>
        <v>0</v>
      </c>
      <c r="Q16" s="40">
        <v>0</v>
      </c>
    </row>
    <row r="17" spans="1:17" s="3" customFormat="1" ht="39.75" customHeight="1">
      <c r="A17" s="6" t="s">
        <v>39</v>
      </c>
      <c r="B17" s="57">
        <v>0</v>
      </c>
      <c r="C17" s="57">
        <v>193836000</v>
      </c>
      <c r="D17" s="57">
        <f t="shared" si="4"/>
        <v>193836000</v>
      </c>
      <c r="E17" s="58">
        <f t="shared" si="5"/>
        <v>37.94797902872782</v>
      </c>
      <c r="F17" s="33">
        <v>0</v>
      </c>
      <c r="G17" s="33">
        <v>172192853</v>
      </c>
      <c r="H17" s="33">
        <f t="shared" si="6"/>
        <v>172192853</v>
      </c>
      <c r="I17" s="34">
        <f t="shared" si="7"/>
        <v>36.517993524849246</v>
      </c>
      <c r="J17" s="33">
        <v>0</v>
      </c>
      <c r="K17" s="33">
        <v>172168853</v>
      </c>
      <c r="L17" s="33">
        <f t="shared" si="8"/>
        <v>172168853</v>
      </c>
      <c r="M17" s="34">
        <f t="shared" si="9"/>
        <v>36.512903697778455</v>
      </c>
      <c r="N17" s="46">
        <f t="shared" si="1"/>
        <v>-21667147</v>
      </c>
      <c r="O17" s="35">
        <f>-N17/D17*100</f>
        <v>11.178081986834231</v>
      </c>
      <c r="P17" s="50">
        <f t="shared" si="2"/>
        <v>-24000</v>
      </c>
      <c r="Q17" s="36">
        <f>P17/H17*-100</f>
        <v>0.013937860707842503</v>
      </c>
    </row>
    <row r="18" spans="1:17" s="3" customFormat="1" ht="39.75" customHeight="1">
      <c r="A18" s="6" t="s">
        <v>15</v>
      </c>
      <c r="B18" s="57">
        <v>0</v>
      </c>
      <c r="C18" s="57">
        <v>4873000</v>
      </c>
      <c r="D18" s="57">
        <f t="shared" si="4"/>
        <v>4873000</v>
      </c>
      <c r="E18" s="58">
        <f t="shared" si="5"/>
        <v>0.9540049413266406</v>
      </c>
      <c r="F18" s="33">
        <v>0</v>
      </c>
      <c r="G18" s="33">
        <v>4001837.15</v>
      </c>
      <c r="H18" s="33">
        <f t="shared" si="6"/>
        <v>4001837.15</v>
      </c>
      <c r="I18" s="34">
        <f t="shared" si="7"/>
        <v>0.8486941274572014</v>
      </c>
      <c r="J18" s="33">
        <v>0</v>
      </c>
      <c r="K18" s="33">
        <v>4001837.15</v>
      </c>
      <c r="L18" s="33">
        <f t="shared" si="8"/>
        <v>4001837.15</v>
      </c>
      <c r="M18" s="34">
        <f t="shared" si="9"/>
        <v>0.8486941274572014</v>
      </c>
      <c r="N18" s="46">
        <f t="shared" si="1"/>
        <v>-871162.8500000001</v>
      </c>
      <c r="O18" s="35">
        <f>N18/D18*-100</f>
        <v>17.877341473424995</v>
      </c>
      <c r="P18" s="50">
        <f t="shared" si="2"/>
        <v>0</v>
      </c>
      <c r="Q18" s="36">
        <f>P18/H18*-100</f>
        <v>0</v>
      </c>
    </row>
    <row r="19" spans="1:17" s="3" customFormat="1" ht="39.75" customHeight="1">
      <c r="A19" s="6" t="s">
        <v>16</v>
      </c>
      <c r="B19" s="57">
        <v>13271000</v>
      </c>
      <c r="C19" s="57">
        <v>0</v>
      </c>
      <c r="D19" s="57">
        <f t="shared" si="4"/>
        <v>13271000</v>
      </c>
      <c r="E19" s="58">
        <f t="shared" si="5"/>
        <v>2.598111959028493</v>
      </c>
      <c r="F19" s="33">
        <v>12416258</v>
      </c>
      <c r="G19" s="33">
        <v>0</v>
      </c>
      <c r="H19" s="33">
        <f t="shared" si="6"/>
        <v>12416258</v>
      </c>
      <c r="I19" s="34">
        <f t="shared" si="7"/>
        <v>2.633191920264296</v>
      </c>
      <c r="J19" s="33">
        <v>12416258</v>
      </c>
      <c r="K19" s="33">
        <v>0</v>
      </c>
      <c r="L19" s="33">
        <f t="shared" si="8"/>
        <v>12416258</v>
      </c>
      <c r="M19" s="34">
        <f t="shared" si="9"/>
        <v>2.633191920264296</v>
      </c>
      <c r="N19" s="46">
        <f t="shared" si="1"/>
        <v>-854742</v>
      </c>
      <c r="O19" s="35">
        <f>-N19/D19*100</f>
        <v>6.440675156355964</v>
      </c>
      <c r="P19" s="50">
        <f t="shared" si="2"/>
        <v>0</v>
      </c>
      <c r="Q19" s="36">
        <f>P19/H19*-100</f>
        <v>0</v>
      </c>
    </row>
    <row r="20" spans="1:17" s="3" customFormat="1" ht="39.75" customHeight="1">
      <c r="A20" s="6" t="s">
        <v>17</v>
      </c>
      <c r="B20" s="57">
        <v>45401000</v>
      </c>
      <c r="C20" s="57">
        <v>10062000</v>
      </c>
      <c r="D20" s="57">
        <f t="shared" si="4"/>
        <v>55463000</v>
      </c>
      <c r="E20" s="58">
        <f t="shared" si="5"/>
        <v>10.858193322552731</v>
      </c>
      <c r="F20" s="33">
        <v>44487440</v>
      </c>
      <c r="G20" s="33">
        <v>8607800</v>
      </c>
      <c r="H20" s="33">
        <f t="shared" si="6"/>
        <v>53095240</v>
      </c>
      <c r="I20" s="34">
        <f t="shared" si="7"/>
        <v>11.260232911759216</v>
      </c>
      <c r="J20" s="33">
        <v>44289340</v>
      </c>
      <c r="K20" s="33">
        <v>8607800</v>
      </c>
      <c r="L20" s="33">
        <f t="shared" si="8"/>
        <v>52897140</v>
      </c>
      <c r="M20" s="34">
        <f t="shared" si="9"/>
        <v>11.218220630812384</v>
      </c>
      <c r="N20" s="46">
        <f t="shared" si="1"/>
        <v>-2565860</v>
      </c>
      <c r="O20" s="35">
        <f>-N20/D20*100</f>
        <v>4.62625534139877</v>
      </c>
      <c r="P20" s="46">
        <f t="shared" si="2"/>
        <v>-198100</v>
      </c>
      <c r="Q20" s="36">
        <f>P20/H20*-100</f>
        <v>0.37310312562858744</v>
      </c>
    </row>
    <row r="21" spans="1:17" s="2" customFormat="1" ht="39.75" customHeight="1">
      <c r="A21" s="7" t="s">
        <v>18</v>
      </c>
      <c r="B21" s="59">
        <f>B7-B13</f>
        <v>-581000</v>
      </c>
      <c r="C21" s="59">
        <f>C7-C13</f>
        <v>-39209000</v>
      </c>
      <c r="D21" s="59">
        <f>D7-D13</f>
        <v>-39790000</v>
      </c>
      <c r="E21" s="60">
        <f>(E7-E13)*-1</f>
        <v>7.789833083395635</v>
      </c>
      <c r="F21" s="37">
        <f>F7-F13</f>
        <v>-2927428</v>
      </c>
      <c r="G21" s="37">
        <f>G7-G13</f>
        <v>-4611479.429999948</v>
      </c>
      <c r="H21" s="37">
        <f>H7-H13</f>
        <v>-7538907.429999948</v>
      </c>
      <c r="I21" s="38">
        <f>(I7-I13)*-1</f>
        <v>1.5988222967255155</v>
      </c>
      <c r="J21" s="37">
        <f>J7-J13</f>
        <v>-2729328</v>
      </c>
      <c r="K21" s="37">
        <f>K7-K13</f>
        <v>-4587479.429999948</v>
      </c>
      <c r="L21" s="37">
        <f>L7-L13</f>
        <v>-7316807.429999948</v>
      </c>
      <c r="M21" s="38">
        <f>(M7-M13)*-1</f>
        <v>1.5517201887078897</v>
      </c>
      <c r="N21" s="47">
        <f t="shared" si="1"/>
        <v>32473192.570000052</v>
      </c>
      <c r="O21" s="35">
        <f>-N21/D21*100</f>
        <v>81.61144149283753</v>
      </c>
      <c r="P21" s="47">
        <f t="shared" si="2"/>
        <v>222100</v>
      </c>
      <c r="Q21" s="32">
        <f>P21/H21*-100</f>
        <v>2.9460502342313752</v>
      </c>
    </row>
    <row r="22" spans="1:17" s="2" customFormat="1" ht="39.75" customHeight="1">
      <c r="A22" s="7" t="s">
        <v>19</v>
      </c>
      <c r="B22" s="59">
        <f aca="true" t="shared" si="10" ref="B22:M22">SUM(B23:B25)</f>
        <v>2980000</v>
      </c>
      <c r="C22" s="59">
        <f t="shared" si="10"/>
        <v>29309000</v>
      </c>
      <c r="D22" s="59">
        <f t="shared" si="10"/>
        <v>32289000</v>
      </c>
      <c r="E22" s="59">
        <f t="shared" si="10"/>
        <v>6.321335019596941</v>
      </c>
      <c r="F22" s="37">
        <f t="shared" si="10"/>
        <v>4236375</v>
      </c>
      <c r="G22" s="37">
        <f t="shared" si="10"/>
        <v>43959915.239999995</v>
      </c>
      <c r="H22" s="37">
        <f t="shared" si="10"/>
        <v>48196290.239999995</v>
      </c>
      <c r="I22" s="37">
        <f t="shared" si="10"/>
        <v>10.220688802480119</v>
      </c>
      <c r="J22" s="37">
        <f t="shared" si="10"/>
        <v>4236375</v>
      </c>
      <c r="K22" s="37">
        <f t="shared" si="10"/>
        <v>46919675.239999995</v>
      </c>
      <c r="L22" s="37">
        <f t="shared" si="10"/>
        <v>51156050.239999995</v>
      </c>
      <c r="M22" s="37">
        <f t="shared" si="10"/>
        <v>10.848383242940479</v>
      </c>
      <c r="N22" s="63">
        <f>N23+N25</f>
        <v>18864250.239999995</v>
      </c>
      <c r="O22" s="39">
        <f>N22/D22*100</f>
        <v>58.42314794512061</v>
      </c>
      <c r="P22" s="47">
        <f t="shared" si="2"/>
        <v>2959760</v>
      </c>
      <c r="Q22" s="32">
        <f>P22/H22*100</f>
        <v>6.141053565038869</v>
      </c>
    </row>
    <row r="23" spans="1:17" s="3" customFormat="1" ht="39.75" customHeight="1">
      <c r="A23" s="6" t="s">
        <v>7</v>
      </c>
      <c r="B23" s="57">
        <v>1660000</v>
      </c>
      <c r="C23" s="57">
        <v>6745000</v>
      </c>
      <c r="D23" s="57">
        <f>B23+C23</f>
        <v>8405000</v>
      </c>
      <c r="E23" s="58">
        <f>D23/D$7*100</f>
        <v>1.6454774331726683</v>
      </c>
      <c r="F23" s="33">
        <v>1133273</v>
      </c>
      <c r="G23" s="33">
        <v>11756635</v>
      </c>
      <c r="H23" s="33">
        <f>F23+G23</f>
        <v>12889908</v>
      </c>
      <c r="I23" s="34">
        <f>H23/H$7*100</f>
        <v>2.733641778267664</v>
      </c>
      <c r="J23" s="33">
        <v>1133273</v>
      </c>
      <c r="K23" s="33">
        <v>14293895</v>
      </c>
      <c r="L23" s="33">
        <f>J23+K23</f>
        <v>15427168</v>
      </c>
      <c r="M23" s="34">
        <f>L23/L$7*100</f>
        <v>3.2717340546692815</v>
      </c>
      <c r="N23" s="46">
        <f t="shared" si="1"/>
        <v>7022168</v>
      </c>
      <c r="O23" s="35">
        <f>N23/D23*100</f>
        <v>83.54750743604997</v>
      </c>
      <c r="P23" s="47">
        <f t="shared" si="2"/>
        <v>2537260</v>
      </c>
      <c r="Q23" s="36">
        <f>P23/H23*100</f>
        <v>19.684081531070664</v>
      </c>
    </row>
    <row r="24" spans="1:17" s="3" customFormat="1" ht="39.75" customHeight="1">
      <c r="A24" s="6" t="s">
        <v>32</v>
      </c>
      <c r="B24" s="57">
        <v>0</v>
      </c>
      <c r="C24" s="57">
        <v>0</v>
      </c>
      <c r="D24" s="57">
        <v>0</v>
      </c>
      <c r="E24" s="58">
        <v>0</v>
      </c>
      <c r="F24" s="33">
        <v>0</v>
      </c>
      <c r="G24" s="33">
        <v>2800</v>
      </c>
      <c r="H24" s="33">
        <f>F24+G24</f>
        <v>2800</v>
      </c>
      <c r="I24" s="34">
        <v>0</v>
      </c>
      <c r="J24" s="33">
        <v>0</v>
      </c>
      <c r="K24" s="33">
        <v>2800</v>
      </c>
      <c r="L24" s="33">
        <f>J24+K24</f>
        <v>2800</v>
      </c>
      <c r="M24" s="34">
        <v>0</v>
      </c>
      <c r="N24" s="46">
        <f t="shared" si="1"/>
        <v>2800</v>
      </c>
      <c r="O24" s="64">
        <v>0</v>
      </c>
      <c r="P24" s="36">
        <v>0</v>
      </c>
      <c r="Q24" s="36">
        <v>0</v>
      </c>
    </row>
    <row r="25" spans="1:17" s="3" customFormat="1" ht="39.75" customHeight="1">
      <c r="A25" s="6" t="s">
        <v>20</v>
      </c>
      <c r="B25" s="57">
        <v>1320000</v>
      </c>
      <c r="C25" s="57">
        <v>22564000</v>
      </c>
      <c r="D25" s="57">
        <f>B25+C25</f>
        <v>23884000</v>
      </c>
      <c r="E25" s="58">
        <f>D25/D$7*100</f>
        <v>4.675857586424273</v>
      </c>
      <c r="F25" s="33">
        <v>3103102</v>
      </c>
      <c r="G25" s="33">
        <v>32200480.24</v>
      </c>
      <c r="H25" s="33">
        <f>F25+G25</f>
        <v>35303582.239999995</v>
      </c>
      <c r="I25" s="34">
        <f>H25/H$7*100</f>
        <v>7.487047024212455</v>
      </c>
      <c r="J25" s="33">
        <v>3103102</v>
      </c>
      <c r="K25" s="33">
        <v>32622980.24</v>
      </c>
      <c r="L25" s="33">
        <f>J25+K25</f>
        <v>35726082.239999995</v>
      </c>
      <c r="M25" s="34">
        <f>L25/L$7*100</f>
        <v>7.576649188271197</v>
      </c>
      <c r="N25" s="46">
        <f t="shared" si="1"/>
        <v>11842082.239999995</v>
      </c>
      <c r="O25" s="35">
        <f>N25/D25*100</f>
        <v>49.58165399430579</v>
      </c>
      <c r="P25" s="46">
        <f t="shared" si="2"/>
        <v>422500</v>
      </c>
      <c r="Q25" s="36">
        <f>P25/H25*100</f>
        <v>1.196762405377931</v>
      </c>
    </row>
    <row r="26" spans="1:17" s="2" customFormat="1" ht="39.75" customHeight="1">
      <c r="A26" s="7" t="s">
        <v>40</v>
      </c>
      <c r="B26" s="59">
        <f aca="true" t="shared" si="11" ref="B26:M26">SUM(B27:B29)</f>
        <v>1371000</v>
      </c>
      <c r="C26" s="59">
        <f t="shared" si="11"/>
        <v>1830000</v>
      </c>
      <c r="D26" s="59">
        <f t="shared" si="11"/>
        <v>3201000</v>
      </c>
      <c r="E26" s="59">
        <f t="shared" si="11"/>
        <v>0.6266714174402989</v>
      </c>
      <c r="F26" s="37">
        <f t="shared" si="11"/>
        <v>1091926</v>
      </c>
      <c r="G26" s="37">
        <f t="shared" si="11"/>
        <v>1058959</v>
      </c>
      <c r="H26" s="37">
        <f t="shared" si="11"/>
        <v>2150885</v>
      </c>
      <c r="I26" s="37">
        <f t="shared" si="11"/>
        <v>0.45615136246505755</v>
      </c>
      <c r="J26" s="37">
        <f t="shared" si="11"/>
        <v>1518560</v>
      </c>
      <c r="K26" s="37">
        <f t="shared" si="11"/>
        <v>1058959</v>
      </c>
      <c r="L26" s="37">
        <f t="shared" si="11"/>
        <v>2577519</v>
      </c>
      <c r="M26" s="37">
        <f t="shared" si="11"/>
        <v>0.5466302492367433</v>
      </c>
      <c r="N26" s="47">
        <f t="shared" si="1"/>
        <v>-623481</v>
      </c>
      <c r="O26" s="39">
        <f>N26/D26*-100</f>
        <v>19.477694470477978</v>
      </c>
      <c r="P26" s="47">
        <f t="shared" si="2"/>
        <v>426634</v>
      </c>
      <c r="Q26" s="32">
        <f>P26/H26*100</f>
        <v>19.835277106865313</v>
      </c>
    </row>
    <row r="27" spans="1:17" s="2" customFormat="1" ht="39.75" customHeight="1">
      <c r="A27" s="6" t="s">
        <v>33</v>
      </c>
      <c r="B27" s="59">
        <v>0</v>
      </c>
      <c r="C27" s="59">
        <v>0</v>
      </c>
      <c r="D27" s="59">
        <v>0</v>
      </c>
      <c r="E27" s="59">
        <v>0</v>
      </c>
      <c r="F27" s="37">
        <v>0</v>
      </c>
      <c r="G27" s="37">
        <v>0</v>
      </c>
      <c r="H27" s="33">
        <f>F27+G27</f>
        <v>0</v>
      </c>
      <c r="I27" s="34">
        <f aca="true" t="shared" si="12" ref="I27:I32">H27/H$7*100</f>
        <v>0</v>
      </c>
      <c r="J27" s="37">
        <v>0</v>
      </c>
      <c r="K27" s="37">
        <v>0</v>
      </c>
      <c r="L27" s="37">
        <v>0</v>
      </c>
      <c r="M27" s="34">
        <f aca="true" t="shared" si="13" ref="M27:M32">L27/L$7*100</f>
        <v>0</v>
      </c>
      <c r="N27" s="34">
        <v>0</v>
      </c>
      <c r="O27" s="35">
        <v>0</v>
      </c>
      <c r="P27" s="39">
        <v>0</v>
      </c>
      <c r="Q27" s="32">
        <v>0</v>
      </c>
    </row>
    <row r="28" spans="1:17" s="62" customFormat="1" ht="39.75" customHeight="1">
      <c r="A28" s="6" t="s">
        <v>34</v>
      </c>
      <c r="B28" s="57">
        <v>0</v>
      </c>
      <c r="C28" s="57">
        <v>0</v>
      </c>
      <c r="D28" s="57">
        <v>0</v>
      </c>
      <c r="E28" s="57">
        <v>0</v>
      </c>
      <c r="F28" s="33">
        <v>0</v>
      </c>
      <c r="G28" s="33">
        <v>745265</v>
      </c>
      <c r="H28" s="33">
        <f>F28+G28</f>
        <v>745265</v>
      </c>
      <c r="I28" s="34">
        <f t="shared" si="12"/>
        <v>0.15805291549642175</v>
      </c>
      <c r="J28" s="33">
        <v>0</v>
      </c>
      <c r="K28" s="33">
        <v>745265</v>
      </c>
      <c r="L28" s="33">
        <f>J28+K28</f>
        <v>745265</v>
      </c>
      <c r="M28" s="34">
        <f t="shared" si="13"/>
        <v>0.15805291549642175</v>
      </c>
      <c r="N28" s="46">
        <f t="shared" si="1"/>
        <v>745265</v>
      </c>
      <c r="O28" s="35">
        <v>0</v>
      </c>
      <c r="P28" s="35">
        <v>0</v>
      </c>
      <c r="Q28" s="36">
        <v>0</v>
      </c>
    </row>
    <row r="29" spans="1:17" s="3" customFormat="1" ht="39.75" customHeight="1">
      <c r="A29" s="6" t="s">
        <v>21</v>
      </c>
      <c r="B29" s="57">
        <v>1371000</v>
      </c>
      <c r="C29" s="57">
        <v>1830000</v>
      </c>
      <c r="D29" s="57">
        <f>B29+C29</f>
        <v>3201000</v>
      </c>
      <c r="E29" s="58">
        <f>D29/D$7*100</f>
        <v>0.6266714174402989</v>
      </c>
      <c r="F29" s="33">
        <v>1091926</v>
      </c>
      <c r="G29" s="33">
        <v>313694</v>
      </c>
      <c r="H29" s="33">
        <f>F29+G29</f>
        <v>1405620</v>
      </c>
      <c r="I29" s="34">
        <f t="shared" si="12"/>
        <v>0.2980984469686358</v>
      </c>
      <c r="J29" s="33">
        <v>1518560</v>
      </c>
      <c r="K29" s="33">
        <v>313694</v>
      </c>
      <c r="L29" s="33">
        <f>J29+K29</f>
        <v>1832254</v>
      </c>
      <c r="M29" s="34">
        <f t="shared" si="13"/>
        <v>0.38857733374032155</v>
      </c>
      <c r="N29" s="46">
        <f>L29-D29</f>
        <v>-1368746</v>
      </c>
      <c r="O29" s="35">
        <f>N29/D29*-100</f>
        <v>42.75995001562012</v>
      </c>
      <c r="P29" s="46">
        <f t="shared" si="2"/>
        <v>426634</v>
      </c>
      <c r="Q29" s="36">
        <f>P29/H29*100</f>
        <v>30.352015480713135</v>
      </c>
    </row>
    <row r="30" spans="1:17" s="2" customFormat="1" ht="39.75" customHeight="1">
      <c r="A30" s="7" t="s">
        <v>22</v>
      </c>
      <c r="B30" s="59">
        <f aca="true" t="shared" si="14" ref="B30:H30">B22-B26</f>
        <v>1609000</v>
      </c>
      <c r="C30" s="59">
        <f t="shared" si="14"/>
        <v>27479000</v>
      </c>
      <c r="D30" s="59">
        <f t="shared" si="14"/>
        <v>29088000</v>
      </c>
      <c r="E30" s="60">
        <f t="shared" si="14"/>
        <v>5.694663602156642</v>
      </c>
      <c r="F30" s="37">
        <f t="shared" si="14"/>
        <v>3144449</v>
      </c>
      <c r="G30" s="37">
        <f t="shared" si="14"/>
        <v>42900956.239999995</v>
      </c>
      <c r="H30" s="37">
        <f t="shared" si="14"/>
        <v>46045405.239999995</v>
      </c>
      <c r="I30" s="34">
        <f t="shared" si="12"/>
        <v>9.76513125317332</v>
      </c>
      <c r="J30" s="37">
        <f>J22-J26</f>
        <v>2717815</v>
      </c>
      <c r="K30" s="37">
        <f>K22-K26</f>
        <v>45860716.239999995</v>
      </c>
      <c r="L30" s="37">
        <f>L22-L26</f>
        <v>48578531.239999995</v>
      </c>
      <c r="M30" s="34">
        <f t="shared" si="13"/>
        <v>10.302346806861994</v>
      </c>
      <c r="N30" s="47">
        <f>L30-D30</f>
        <v>19490531.239999995</v>
      </c>
      <c r="O30" s="39">
        <f>N30/D30*100</f>
        <v>67.00540167766775</v>
      </c>
      <c r="P30" s="47">
        <f>L30-H30</f>
        <v>2533126</v>
      </c>
      <c r="Q30" s="32">
        <f>P30/H30*100</f>
        <v>5.501365417019838</v>
      </c>
    </row>
    <row r="31" spans="1:17" s="2" customFormat="1" ht="39.75" customHeight="1">
      <c r="A31" s="7" t="s">
        <v>41</v>
      </c>
      <c r="B31" s="59">
        <f>B21+B30</f>
        <v>1028000</v>
      </c>
      <c r="C31" s="59">
        <f>C21+C30</f>
        <v>-11730000</v>
      </c>
      <c r="D31" s="59">
        <f>D21+D30</f>
        <v>-10702000</v>
      </c>
      <c r="E31" s="58">
        <f>D31/D$7*-100</f>
        <v>2.095169481239012</v>
      </c>
      <c r="F31" s="37">
        <f>F21+F30</f>
        <v>217021</v>
      </c>
      <c r="G31" s="37">
        <f>G21+G30</f>
        <v>38289476.81000005</v>
      </c>
      <c r="H31" s="37">
        <f>H21+H30</f>
        <v>38506497.81000005</v>
      </c>
      <c r="I31" s="34">
        <f t="shared" si="12"/>
        <v>8.166308956447823</v>
      </c>
      <c r="J31" s="37">
        <f>J21+J30</f>
        <v>-11513</v>
      </c>
      <c r="K31" s="37">
        <f>K21+K30</f>
        <v>41273236.81000005</v>
      </c>
      <c r="L31" s="37">
        <f>L21+L30</f>
        <v>41261723.81000005</v>
      </c>
      <c r="M31" s="34">
        <f t="shared" si="13"/>
        <v>8.75062661815412</v>
      </c>
      <c r="N31" s="47">
        <f>L31-D31</f>
        <v>51963723.81000005</v>
      </c>
      <c r="O31" s="39">
        <v>0</v>
      </c>
      <c r="P31" s="47">
        <f t="shared" si="2"/>
        <v>2755226</v>
      </c>
      <c r="Q31" s="32">
        <f>P31/H31*100</f>
        <v>7.155223551087199</v>
      </c>
    </row>
    <row r="32" spans="1:17" s="3" customFormat="1" ht="24" customHeight="1">
      <c r="A32" s="8" t="s">
        <v>8</v>
      </c>
      <c r="B32" s="57">
        <v>28000</v>
      </c>
      <c r="C32" s="57">
        <v>0</v>
      </c>
      <c r="D32" s="57">
        <f>B32+C32</f>
        <v>28000</v>
      </c>
      <c r="E32" s="58">
        <f>D32/D$7*100</f>
        <v>0.005481661883264094</v>
      </c>
      <c r="F32" s="33">
        <v>0</v>
      </c>
      <c r="G32" s="33">
        <v>0</v>
      </c>
      <c r="H32" s="33">
        <f>F32+G32</f>
        <v>0</v>
      </c>
      <c r="I32" s="34">
        <f t="shared" si="12"/>
        <v>0</v>
      </c>
      <c r="J32" s="33">
        <v>0</v>
      </c>
      <c r="K32" s="33">
        <v>0</v>
      </c>
      <c r="L32" s="33">
        <f>J32+K32</f>
        <v>0</v>
      </c>
      <c r="M32" s="34">
        <f t="shared" si="13"/>
        <v>0</v>
      </c>
      <c r="N32" s="46">
        <f>L32-D32</f>
        <v>-28000</v>
      </c>
      <c r="O32" s="35">
        <f>N32/D32*-100</f>
        <v>100</v>
      </c>
      <c r="P32" s="39">
        <v>0</v>
      </c>
      <c r="Q32" s="41">
        <v>0</v>
      </c>
    </row>
    <row r="33" spans="1:17" s="2" customFormat="1" ht="39.75" customHeight="1">
      <c r="A33" s="7" t="s">
        <v>42</v>
      </c>
      <c r="B33" s="59">
        <f>B31-B32</f>
        <v>1000000</v>
      </c>
      <c r="C33" s="59">
        <f aca="true" t="shared" si="15" ref="C33:K33">C31-C32</f>
        <v>-11730000</v>
      </c>
      <c r="D33" s="59">
        <f t="shared" si="15"/>
        <v>-10730000</v>
      </c>
      <c r="E33" s="60">
        <f>E31-E32</f>
        <v>2.0896878193557478</v>
      </c>
      <c r="F33" s="37">
        <f t="shared" si="15"/>
        <v>217021</v>
      </c>
      <c r="G33" s="37">
        <f t="shared" si="15"/>
        <v>38289476.81000005</v>
      </c>
      <c r="H33" s="37">
        <f t="shared" si="15"/>
        <v>38506497.81000005</v>
      </c>
      <c r="I33" s="38">
        <f t="shared" si="15"/>
        <v>8.166308956447823</v>
      </c>
      <c r="J33" s="37">
        <f t="shared" si="15"/>
        <v>-11513</v>
      </c>
      <c r="K33" s="37">
        <f t="shared" si="15"/>
        <v>41273236.81000005</v>
      </c>
      <c r="L33" s="37">
        <f>L31-L32</f>
        <v>41261723.81000005</v>
      </c>
      <c r="M33" s="38">
        <f>M31-M32</f>
        <v>8.75062661815412</v>
      </c>
      <c r="N33" s="47">
        <f>L33-D33</f>
        <v>51991723.81000005</v>
      </c>
      <c r="O33" s="39">
        <v>0</v>
      </c>
      <c r="P33" s="47">
        <f t="shared" si="2"/>
        <v>2755226</v>
      </c>
      <c r="Q33" s="32">
        <f>P33/H33*100</f>
        <v>7.155223551087199</v>
      </c>
    </row>
    <row r="34" spans="14:16" ht="19.5" customHeight="1">
      <c r="N34" s="48"/>
      <c r="P34" s="25"/>
    </row>
    <row r="35" spans="14:16" ht="19.5" customHeight="1">
      <c r="N35" s="48"/>
      <c r="P35" s="25"/>
    </row>
    <row r="36" spans="14:16" ht="19.5" customHeight="1">
      <c r="N36" s="48"/>
      <c r="P36" s="25"/>
    </row>
  </sheetData>
  <mergeCells count="12">
    <mergeCell ref="I2:K2"/>
    <mergeCell ref="I1:K1"/>
    <mergeCell ref="F2:H2"/>
    <mergeCell ref="E1:H1"/>
    <mergeCell ref="N4:O4"/>
    <mergeCell ref="P4:Q4"/>
    <mergeCell ref="A4:A6"/>
    <mergeCell ref="N5:O5"/>
    <mergeCell ref="P5:Q5"/>
    <mergeCell ref="J4:M5"/>
    <mergeCell ref="F4:I5"/>
    <mergeCell ref="B4:E5"/>
  </mergeCells>
  <printOptions/>
  <pageMargins left="0.15748031496062992" right="0.15748031496062992" top="0.5905511811023623" bottom="0.5905511811023623" header="0.5118110236220472" footer="0.5118110236220472"/>
  <pageSetup horizontalDpi="600" verticalDpi="600" orientation="portrait" paperSize="8" scale="93" r:id="rId1"/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WS44152</cp:lastModifiedBy>
  <cp:lastPrinted>2004-12-02T00:37:40Z</cp:lastPrinted>
  <dcterms:created xsi:type="dcterms:W3CDTF">1997-01-14T01:50:29Z</dcterms:created>
  <dcterms:modified xsi:type="dcterms:W3CDTF">2004-12-15T05:56:32Z</dcterms:modified>
  <cp:category/>
  <cp:version/>
  <cp:contentType/>
  <cp:contentStatus/>
</cp:coreProperties>
</file>