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3995" windowHeight="8295" activeTab="0"/>
  </bookViews>
  <sheets>
    <sheet name="Sheet1" sheetId="1" r:id="rId1"/>
    <sheet name="Sheet2" sheetId="2" r:id="rId2"/>
    <sheet name="Sheet3" sheetId="3" r:id="rId3"/>
  </sheets>
  <definedNames>
    <definedName name="_xlnm.Print_Titles" localSheetId="0">'Sheet1'!$2:$2</definedName>
  </definedNames>
  <calcPr fullCalcOnLoad="1"/>
</workbook>
</file>

<file path=xl/sharedStrings.xml><?xml version="1.0" encoding="utf-8"?>
<sst xmlns="http://schemas.openxmlformats.org/spreadsheetml/2006/main" count="31" uniqueCount="31">
  <si>
    <t>103追加歲出預算金額</t>
  </si>
  <si>
    <t>104追加歲出預算金額</t>
  </si>
  <si>
    <t>105追加歲出預算金額</t>
  </si>
  <si>
    <t>106追加歲出預算金額</t>
  </si>
  <si>
    <t>建設處</t>
  </si>
  <si>
    <t>教育處</t>
  </si>
  <si>
    <t>農業處</t>
  </si>
  <si>
    <t>社會處</t>
  </si>
  <si>
    <t>地政處</t>
  </si>
  <si>
    <t>主計處</t>
  </si>
  <si>
    <t>行政處</t>
  </si>
  <si>
    <t>計畫處</t>
  </si>
  <si>
    <t>人事處</t>
  </si>
  <si>
    <t>政風處</t>
  </si>
  <si>
    <t>工務處</t>
  </si>
  <si>
    <t>勞工處</t>
  </si>
  <si>
    <t>新聞處</t>
  </si>
  <si>
    <t>城鄉發展處</t>
  </si>
  <si>
    <t>水利處</t>
  </si>
  <si>
    <t>文化處</t>
  </si>
  <si>
    <t>財政處</t>
  </si>
  <si>
    <t>民政處</t>
  </si>
  <si>
    <t>合計</t>
  </si>
  <si>
    <t>103追加歲出實支數與保留數金額</t>
  </si>
  <si>
    <t>104追加歲出實支數與保留數金額</t>
  </si>
  <si>
    <t>105追加歲出實支數與保留數金額</t>
  </si>
  <si>
    <t>106追加歲出實支數與保留數金額</t>
  </si>
  <si>
    <t>107追加歲出預算金額</t>
  </si>
  <si>
    <t>107追加歲出實支數與保留數金額</t>
  </si>
  <si>
    <t>附註：各年度追加歲出實支數與保留數金額不得大於各年度追加歲出預算金額</t>
  </si>
  <si>
    <r>
      <t>監察院調查表</t>
    </r>
    <r>
      <rPr>
        <b/>
        <sz val="18"/>
        <rFont val="新細明體"/>
        <family val="1"/>
      </rPr>
      <t>-雲林縣政府追加歲出預算執行情形表</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</si>
</sst>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_ "/>
  </numFmts>
  <fonts count="7">
    <font>
      <sz val="12"/>
      <name val="新細明體"/>
      <family val="1"/>
    </font>
    <font>
      <sz val="9"/>
      <name val="新細明體"/>
      <family val="1"/>
    </font>
    <font>
      <u val="single"/>
      <sz val="12"/>
      <color indexed="12"/>
      <name val="新細明體"/>
      <family val="1"/>
    </font>
    <font>
      <u val="single"/>
      <sz val="12"/>
      <color indexed="36"/>
      <name val="新細明體"/>
      <family val="1"/>
    </font>
    <font>
      <b/>
      <sz val="12"/>
      <color indexed="10"/>
      <name val="新細明體"/>
      <family val="1"/>
    </font>
    <font>
      <b/>
      <sz val="18"/>
      <name val="新細明體"/>
      <family val="1"/>
    </font>
    <font>
      <b/>
      <sz val="18"/>
      <color indexed="10"/>
      <name val="新細明體"/>
      <family val="1"/>
    </font>
  </fonts>
  <fills count="3">
    <fill>
      <patternFill/>
    </fill>
    <fill>
      <patternFill patternType="gray125"/>
    </fill>
    <fill>
      <patternFill patternType="solid">
        <fgColor indexed="43"/>
        <bgColor indexed="64"/>
      </patternFill>
    </fill>
  </fills>
  <borders count="2">
    <border>
      <left/>
      <right/>
      <top/>
      <bottom/>
      <diagonal/>
    </border>
    <border>
      <left style="thin"/>
      <right style="thin"/>
      <top style="thin"/>
      <bottom style="thin"/>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cellStyleXfs>
  <cellXfs count="16">
    <xf numFmtId="0" fontId="0" fillId="0" borderId="0" xfId="0" applyAlignment="1">
      <alignment vertical="center"/>
    </xf>
    <xf numFmtId="176" fontId="0" fillId="0" borderId="0" xfId="0" applyNumberFormat="1" applyAlignment="1">
      <alignment vertical="center"/>
    </xf>
    <xf numFmtId="176" fontId="0" fillId="0" borderId="0" xfId="0" applyNumberFormat="1" applyFill="1" applyAlignment="1">
      <alignment vertical="center"/>
    </xf>
    <xf numFmtId="0" fontId="0" fillId="0" borderId="0" xfId="0" applyFill="1" applyAlignment="1">
      <alignment vertical="center"/>
    </xf>
    <xf numFmtId="0" fontId="4" fillId="0" borderId="0" xfId="0" applyFont="1" applyAlignment="1">
      <alignment vertical="center"/>
    </xf>
    <xf numFmtId="176" fontId="4" fillId="0" borderId="0" xfId="0" applyNumberFormat="1" applyFont="1" applyAlignment="1">
      <alignment vertical="center"/>
    </xf>
    <xf numFmtId="176" fontId="4" fillId="0" borderId="0" xfId="0" applyNumberFormat="1" applyFont="1" applyFill="1" applyAlignment="1">
      <alignment vertical="center"/>
    </xf>
    <xf numFmtId="0" fontId="0" fillId="0" borderId="1" xfId="0" applyBorder="1" applyAlignment="1">
      <alignment vertical="center" wrapText="1"/>
    </xf>
    <xf numFmtId="0" fontId="0" fillId="0" borderId="1" xfId="0" applyFill="1" applyBorder="1" applyAlignment="1">
      <alignment vertical="center" wrapText="1"/>
    </xf>
    <xf numFmtId="0" fontId="0" fillId="2" borderId="1" xfId="0" applyFill="1" applyBorder="1" applyAlignment="1">
      <alignment vertical="center" wrapText="1"/>
    </xf>
    <xf numFmtId="176" fontId="0" fillId="2" borderId="1" xfId="0" applyNumberFormat="1" applyFill="1" applyBorder="1" applyAlignment="1">
      <alignment vertical="center" wrapText="1"/>
    </xf>
    <xf numFmtId="0" fontId="0" fillId="0" borderId="1" xfId="0" applyBorder="1" applyAlignment="1">
      <alignment vertical="center"/>
    </xf>
    <xf numFmtId="176" fontId="0" fillId="0" borderId="1" xfId="0" applyNumberFormat="1" applyFill="1" applyBorder="1" applyAlignment="1">
      <alignment vertical="center"/>
    </xf>
    <xf numFmtId="176" fontId="0" fillId="0" borderId="1" xfId="0" applyNumberFormat="1" applyBorder="1" applyAlignment="1">
      <alignment vertical="center"/>
    </xf>
    <xf numFmtId="0" fontId="6" fillId="0" borderId="0" xfId="0" applyFont="1" applyAlignment="1">
      <alignment horizontal="center" vertical="center"/>
    </xf>
    <xf numFmtId="0" fontId="5" fillId="0" borderId="0" xfId="0" applyFont="1" applyAlignment="1">
      <alignment horizontal="center" vertical="center"/>
    </xf>
  </cellXfs>
  <cellStyles count="8">
    <cellStyle name="Normal" xfId="0"/>
    <cellStyle name="Comma" xfId="15"/>
    <cellStyle name="Comma [0]" xfId="16"/>
    <cellStyle name="Followed Hyperlink" xfId="17"/>
    <cellStyle name="Percent" xfId="18"/>
    <cellStyle name="Currency" xfId="19"/>
    <cellStyle name="Currency [0]" xfId="20"/>
    <cellStyle name="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35"/>
  <sheetViews>
    <sheetView tabSelected="1" workbookViewId="0" topLeftCell="A1">
      <pane xSplit="1" ySplit="2" topLeftCell="B3" activePane="bottomRight" state="frozen"/>
      <selection pane="topLeft" activeCell="A1" sqref="A1"/>
      <selection pane="topRight" activeCell="B1" sqref="B1"/>
      <selection pane="bottomLeft" activeCell="A3" sqref="A3"/>
      <selection pane="bottomRight" activeCell="H8" sqref="H8"/>
    </sheetView>
  </sheetViews>
  <sheetFormatPr defaultColWidth="9.00390625" defaultRowHeight="16.5"/>
  <cols>
    <col min="1" max="1" width="10.50390625" style="0" customWidth="1"/>
    <col min="2" max="2" width="12.125" style="0" customWidth="1"/>
    <col min="3" max="3" width="12.25390625" style="0" customWidth="1"/>
    <col min="4" max="4" width="13.875" style="0" bestFit="1" customWidth="1"/>
    <col min="5" max="5" width="12.625" style="0" customWidth="1"/>
    <col min="6" max="6" width="13.875" style="3" bestFit="1" customWidth="1"/>
    <col min="7" max="7" width="12.875" style="0" customWidth="1"/>
    <col min="8" max="8" width="13.875" style="3" bestFit="1" customWidth="1"/>
    <col min="9" max="9" width="13.00390625" style="0" customWidth="1"/>
    <col min="10" max="10" width="13.875" style="0" bestFit="1" customWidth="1"/>
    <col min="11" max="11" width="12.875" style="0" customWidth="1"/>
  </cols>
  <sheetData>
    <row r="1" spans="1:11" ht="34.5" customHeight="1">
      <c r="A1" s="14" t="s">
        <v>30</v>
      </c>
      <c r="B1" s="15"/>
      <c r="C1" s="15"/>
      <c r="D1" s="15"/>
      <c r="E1" s="15"/>
      <c r="F1" s="15"/>
      <c r="G1" s="15"/>
      <c r="H1" s="15"/>
      <c r="I1" s="15"/>
      <c r="J1" s="15"/>
      <c r="K1" s="15"/>
    </row>
    <row r="2" spans="2:11" s="7" customFormat="1" ht="80.25" customHeight="1">
      <c r="B2" s="7" t="s">
        <v>0</v>
      </c>
      <c r="C2" s="7" t="s">
        <v>23</v>
      </c>
      <c r="D2" s="7" t="s">
        <v>1</v>
      </c>
      <c r="E2" s="7" t="s">
        <v>24</v>
      </c>
      <c r="F2" s="8" t="s">
        <v>2</v>
      </c>
      <c r="G2" s="7" t="s">
        <v>25</v>
      </c>
      <c r="H2" s="8" t="s">
        <v>3</v>
      </c>
      <c r="I2" s="7" t="s">
        <v>26</v>
      </c>
      <c r="J2" s="7" t="s">
        <v>27</v>
      </c>
      <c r="K2" s="7" t="s">
        <v>28</v>
      </c>
    </row>
    <row r="3" spans="1:11" s="9" customFormat="1" ht="27" customHeight="1">
      <c r="A3" s="9" t="s">
        <v>22</v>
      </c>
      <c r="B3" s="10">
        <f>SUM(B4:B21)</f>
        <v>614789000</v>
      </c>
      <c r="C3" s="10">
        <f aca="true" t="shared" si="0" ref="C3:K3">SUM(C4:C21)</f>
        <v>0</v>
      </c>
      <c r="D3" s="10">
        <f t="shared" si="0"/>
        <v>1717248000</v>
      </c>
      <c r="E3" s="10">
        <f t="shared" si="0"/>
        <v>0</v>
      </c>
      <c r="F3" s="10">
        <f t="shared" si="0"/>
        <v>1631007000</v>
      </c>
      <c r="G3" s="10">
        <f t="shared" si="0"/>
        <v>0</v>
      </c>
      <c r="H3" s="10">
        <f t="shared" si="0"/>
        <v>1840429000</v>
      </c>
      <c r="I3" s="10">
        <f t="shared" si="0"/>
        <v>0</v>
      </c>
      <c r="J3" s="10">
        <f t="shared" si="0"/>
        <v>1469911000</v>
      </c>
      <c r="K3" s="10">
        <f t="shared" si="0"/>
        <v>0</v>
      </c>
    </row>
    <row r="4" spans="1:11" s="11" customFormat="1" ht="29.25" customHeight="1">
      <c r="A4" s="11" t="s">
        <v>21</v>
      </c>
      <c r="B4" s="12">
        <f>3620000+60154000</f>
        <v>63774000</v>
      </c>
      <c r="C4" s="13"/>
      <c r="D4" s="12">
        <f>849000+12470000+13208000</f>
        <v>26527000</v>
      </c>
      <c r="E4" s="13"/>
      <c r="F4" s="12">
        <f>3390000+13671000</f>
        <v>17061000</v>
      </c>
      <c r="G4" s="13"/>
      <c r="H4" s="12">
        <f>5708000+36456000+2939000</f>
        <v>45103000</v>
      </c>
      <c r="I4" s="13"/>
      <c r="J4" s="12">
        <f>402000+1200000+5991000</f>
        <v>7593000</v>
      </c>
      <c r="K4" s="13"/>
    </row>
    <row r="5" spans="1:11" s="11" customFormat="1" ht="29.25" customHeight="1">
      <c r="A5" s="11" t="s">
        <v>20</v>
      </c>
      <c r="B5" s="12"/>
      <c r="C5" s="13"/>
      <c r="D5" s="12"/>
      <c r="E5" s="13"/>
      <c r="F5" s="12"/>
      <c r="G5" s="13"/>
      <c r="H5" s="12"/>
      <c r="I5" s="13"/>
      <c r="J5" s="12"/>
      <c r="K5" s="13"/>
    </row>
    <row r="6" spans="1:11" s="11" customFormat="1" ht="29.25" customHeight="1">
      <c r="A6" s="11" t="s">
        <v>4</v>
      </c>
      <c r="B6" s="12">
        <f>194000+75000000</f>
        <v>75194000</v>
      </c>
      <c r="C6" s="13"/>
      <c r="D6" s="12">
        <f>271000+51857000</f>
        <v>52128000</v>
      </c>
      <c r="E6" s="13"/>
      <c r="F6" s="12">
        <f>570000+6000000+1100000</f>
        <v>7670000</v>
      </c>
      <c r="G6" s="13"/>
      <c r="H6" s="12">
        <f>13409000+9600000+4000000+1800000</f>
        <v>28809000</v>
      </c>
      <c r="I6" s="13"/>
      <c r="J6" s="12">
        <f>5400000+20750000+21027000+65058000</f>
        <v>112235000</v>
      </c>
      <c r="K6" s="13"/>
    </row>
    <row r="7" spans="1:11" s="11" customFormat="1" ht="29.25" customHeight="1">
      <c r="A7" s="11" t="s">
        <v>5</v>
      </c>
      <c r="B7" s="12">
        <f>16427000+560000+4680000+10427000</f>
        <v>32094000</v>
      </c>
      <c r="C7" s="13"/>
      <c r="D7" s="12">
        <f>11661000+417000+9380000+3815000</f>
        <v>25273000</v>
      </c>
      <c r="E7" s="13"/>
      <c r="F7" s="12">
        <f>28530000+3217000+24657000</f>
        <v>56404000</v>
      </c>
      <c r="G7" s="13"/>
      <c r="H7" s="12">
        <f>11712000+32385000+460000+358410000</f>
        <v>402967000</v>
      </c>
      <c r="I7" s="13"/>
      <c r="J7" s="12">
        <f>63905000+66817000+800000</f>
        <v>131522000</v>
      </c>
      <c r="K7" s="13"/>
    </row>
    <row r="8" spans="1:11" s="11" customFormat="1" ht="29.25" customHeight="1">
      <c r="A8" s="11" t="s">
        <v>6</v>
      </c>
      <c r="B8" s="12">
        <f>25835000+1100000+1985000+604000+980000+2030000+1400000+110000</f>
        <v>34044000</v>
      </c>
      <c r="C8" s="13"/>
      <c r="D8" s="12">
        <f>52164000+10142000+6160000+759000+1381000+6367000+90000+2990000</f>
        <v>80053000</v>
      </c>
      <c r="E8" s="13"/>
      <c r="F8" s="12">
        <f>15954000+1400000+765000+745000+2304000+7062000+15365000</f>
        <v>43595000</v>
      </c>
      <c r="G8" s="13"/>
      <c r="H8" s="12">
        <f>144111000+300000+2280000+102000+3218000+8103000+5545000</f>
        <v>163659000</v>
      </c>
      <c r="I8" s="13"/>
      <c r="J8" s="12">
        <f>217000+17689000+2059000+9751000+2693000+606000+3647000+1640000</f>
        <v>38302000</v>
      </c>
      <c r="K8" s="13"/>
    </row>
    <row r="9" spans="1:11" s="11" customFormat="1" ht="29.25" customHeight="1">
      <c r="A9" s="11" t="s">
        <v>7</v>
      </c>
      <c r="B9" s="12">
        <f>3918000+53565000+19451000+9719000+445000+11330000+13758000+6793000</f>
        <v>118979000</v>
      </c>
      <c r="C9" s="13"/>
      <c r="D9" s="12">
        <f>10656000+13779000+2461000+34115000+2370000+15970000+2570000+655000+5145000</f>
        <v>87721000</v>
      </c>
      <c r="E9" s="13"/>
      <c r="F9" s="12">
        <f>8379000+2387000+10639000+38380000+5880000+635000+6151000</f>
        <v>72451000</v>
      </c>
      <c r="G9" s="13"/>
      <c r="H9" s="12">
        <f>13596000+161000+10308000+17681000+13059000+14133000+12104000+593000+20974000</f>
        <v>102609000</v>
      </c>
      <c r="I9" s="13"/>
      <c r="J9" s="12">
        <f>59165000+172848000+68204000+23000+15607000+6802000+690000+94296000+300000</f>
        <v>417935000</v>
      </c>
      <c r="K9" s="13"/>
    </row>
    <row r="10" spans="1:11" s="11" customFormat="1" ht="29.25" customHeight="1">
      <c r="A10" s="11" t="s">
        <v>8</v>
      </c>
      <c r="B10" s="12">
        <v>234000</v>
      </c>
      <c r="C10" s="13"/>
      <c r="D10" s="12">
        <f>133870000+17095000</f>
        <v>150965000</v>
      </c>
      <c r="E10" s="13"/>
      <c r="F10" s="12">
        <f>144962000</f>
        <v>144962000</v>
      </c>
      <c r="G10" s="13"/>
      <c r="H10" s="12">
        <f>175663000+29552000</f>
        <v>205215000</v>
      </c>
      <c r="I10" s="13"/>
      <c r="J10" s="12">
        <f>20542000+24757000</f>
        <v>45299000</v>
      </c>
      <c r="K10" s="13"/>
    </row>
    <row r="11" spans="1:11" s="11" customFormat="1" ht="29.25" customHeight="1">
      <c r="A11" s="11" t="s">
        <v>9</v>
      </c>
      <c r="B11" s="12"/>
      <c r="C11" s="13"/>
      <c r="D11" s="12"/>
      <c r="E11" s="13"/>
      <c r="F11" s="12"/>
      <c r="G11" s="13"/>
      <c r="H11" s="12"/>
      <c r="I11" s="13"/>
      <c r="J11" s="12"/>
      <c r="K11" s="13"/>
    </row>
    <row r="12" spans="1:11" s="11" customFormat="1" ht="29.25" customHeight="1">
      <c r="A12" s="11" t="s">
        <v>10</v>
      </c>
      <c r="B12" s="12"/>
      <c r="C12" s="13"/>
      <c r="D12" s="12"/>
      <c r="E12" s="13"/>
      <c r="F12" s="12"/>
      <c r="G12" s="13"/>
      <c r="H12" s="12"/>
      <c r="I12" s="13"/>
      <c r="J12" s="12">
        <f>5949000+1890000</f>
        <v>7839000</v>
      </c>
      <c r="K12" s="13"/>
    </row>
    <row r="13" spans="1:11" s="11" customFormat="1" ht="29.25" customHeight="1">
      <c r="A13" s="11" t="s">
        <v>11</v>
      </c>
      <c r="B13" s="12">
        <v>8556000</v>
      </c>
      <c r="C13" s="13"/>
      <c r="D13" s="12">
        <f>1060000+4001000</f>
        <v>5061000</v>
      </c>
      <c r="E13" s="13"/>
      <c r="F13" s="12"/>
      <c r="G13" s="13"/>
      <c r="H13" s="12">
        <f>2900000</f>
        <v>2900000</v>
      </c>
      <c r="I13" s="13"/>
      <c r="J13" s="12">
        <f>11464000+2000000</f>
        <v>13464000</v>
      </c>
      <c r="K13" s="13"/>
    </row>
    <row r="14" spans="1:11" s="11" customFormat="1" ht="29.25" customHeight="1">
      <c r="A14" s="11" t="s">
        <v>12</v>
      </c>
      <c r="B14" s="12"/>
      <c r="C14" s="13"/>
      <c r="D14" s="12"/>
      <c r="E14" s="13"/>
      <c r="F14" s="12"/>
      <c r="G14" s="13"/>
      <c r="H14" s="12"/>
      <c r="I14" s="13"/>
      <c r="J14" s="12"/>
      <c r="K14" s="13"/>
    </row>
    <row r="15" spans="1:11" s="11" customFormat="1" ht="29.25" customHeight="1">
      <c r="A15" s="11" t="s">
        <v>13</v>
      </c>
      <c r="B15" s="12"/>
      <c r="C15" s="13"/>
      <c r="D15" s="12"/>
      <c r="E15" s="13"/>
      <c r="F15" s="12">
        <v>109000</v>
      </c>
      <c r="G15" s="13"/>
      <c r="H15" s="12"/>
      <c r="I15" s="13"/>
      <c r="J15" s="12"/>
      <c r="K15" s="13"/>
    </row>
    <row r="16" spans="1:11" s="11" customFormat="1" ht="29.25" customHeight="1">
      <c r="A16" s="11" t="s">
        <v>14</v>
      </c>
      <c r="B16" s="12">
        <f>30450000+143279000</f>
        <v>173729000</v>
      </c>
      <c r="C16" s="13"/>
      <c r="D16" s="12">
        <f>754688000+274389000</f>
        <v>1029077000</v>
      </c>
      <c r="E16" s="13"/>
      <c r="F16" s="12">
        <f>165000+259433000+40064000</f>
        <v>299662000</v>
      </c>
      <c r="G16" s="13"/>
      <c r="H16" s="12">
        <f>6512000+410721000+30211000</f>
        <v>447444000</v>
      </c>
      <c r="I16" s="13"/>
      <c r="J16" s="12">
        <f>902000+115108000+19895000</f>
        <v>135905000</v>
      </c>
      <c r="K16" s="13"/>
    </row>
    <row r="17" spans="1:11" s="11" customFormat="1" ht="29.25" customHeight="1">
      <c r="A17" s="11" t="s">
        <v>15</v>
      </c>
      <c r="B17" s="12"/>
      <c r="C17" s="13"/>
      <c r="D17" s="12">
        <f>1500000</f>
        <v>1500000</v>
      </c>
      <c r="E17" s="13"/>
      <c r="F17" s="12"/>
      <c r="G17" s="13"/>
      <c r="H17" s="12"/>
      <c r="I17" s="13"/>
      <c r="J17" s="12"/>
      <c r="K17" s="13"/>
    </row>
    <row r="18" spans="1:11" s="11" customFormat="1" ht="29.25" customHeight="1">
      <c r="A18" s="11" t="s">
        <v>16</v>
      </c>
      <c r="B18" s="12"/>
      <c r="C18" s="13"/>
      <c r="D18" s="12">
        <v>1000000</v>
      </c>
      <c r="E18" s="13"/>
      <c r="F18" s="12"/>
      <c r="G18" s="13"/>
      <c r="H18" s="12">
        <f>300000</f>
        <v>300000</v>
      </c>
      <c r="I18" s="13"/>
      <c r="J18" s="12"/>
      <c r="K18" s="13"/>
    </row>
    <row r="19" spans="1:11" s="11" customFormat="1" ht="29.25" customHeight="1">
      <c r="A19" s="11" t="s">
        <v>17</v>
      </c>
      <c r="B19" s="12">
        <f>8000000+3000000</f>
        <v>11000000</v>
      </c>
      <c r="C19" s="13"/>
      <c r="D19" s="12">
        <f>8976000+11345000</f>
        <v>20321000</v>
      </c>
      <c r="E19" s="13"/>
      <c r="F19" s="12">
        <f>9134000+5827000+3812000+389880000+86147000</f>
        <v>494800000</v>
      </c>
      <c r="G19" s="13"/>
      <c r="H19" s="12">
        <f>14804000+37453000+51000000+27500000</f>
        <v>130757000</v>
      </c>
      <c r="I19" s="13"/>
      <c r="J19" s="12">
        <f>3000000+5100000+28000000+22034000</f>
        <v>58134000</v>
      </c>
      <c r="K19" s="13"/>
    </row>
    <row r="20" spans="1:11" s="11" customFormat="1" ht="29.25" customHeight="1">
      <c r="A20" s="11" t="s">
        <v>18</v>
      </c>
      <c r="B20" s="12">
        <f>8206000+26716000+9285000</f>
        <v>44207000</v>
      </c>
      <c r="C20" s="13"/>
      <c r="D20" s="12">
        <f>171000+30000+4440000+203196000</f>
        <v>207837000</v>
      </c>
      <c r="E20" s="13"/>
      <c r="F20" s="12">
        <f>50308000+32200000+17169000+298371000+17074000</f>
        <v>415122000</v>
      </c>
      <c r="G20" s="13"/>
      <c r="H20" s="12">
        <f>17173000+1333000+20025000+17712000</f>
        <v>56243000</v>
      </c>
      <c r="I20" s="13"/>
      <c r="J20" s="12">
        <f>981000+2930000+4700000+8000000+23989000+5841000+64279000+304297000</f>
        <v>415017000</v>
      </c>
      <c r="K20" s="13"/>
    </row>
    <row r="21" spans="1:11" s="11" customFormat="1" ht="29.25" customHeight="1">
      <c r="A21" s="11" t="s">
        <v>19</v>
      </c>
      <c r="B21" s="12">
        <f>3315000+2965000+6000000+2623000+4223000+9199000+24653000</f>
        <v>52978000</v>
      </c>
      <c r="C21" s="13"/>
      <c r="D21" s="12">
        <f>2375000+225000+13579000+6000000+1177000+2723000+818000+2888000</f>
        <v>29785000</v>
      </c>
      <c r="E21" s="13"/>
      <c r="F21" s="12">
        <f>265000+16183000+5900000+7650000+4966000+455000+43752000</f>
        <v>79171000</v>
      </c>
      <c r="G21" s="13"/>
      <c r="H21" s="12">
        <f>1057000+78000+5989000+11023000+24000000+71154000+150000+140972000</f>
        <v>254423000</v>
      </c>
      <c r="I21" s="13"/>
      <c r="J21" s="12">
        <f>17088000+2972000+3091000+17218000+2450000+8620000+30423000+4804000</f>
        <v>86666000</v>
      </c>
      <c r="K21" s="13"/>
    </row>
    <row r="22" spans="2:11" ht="16.5">
      <c r="B22" s="1"/>
      <c r="C22" s="1"/>
      <c r="D22" s="2"/>
      <c r="E22" s="1"/>
      <c r="F22" s="2"/>
      <c r="G22" s="1"/>
      <c r="H22" s="2"/>
      <c r="I22" s="1"/>
      <c r="J22" s="1"/>
      <c r="K22" s="1"/>
    </row>
    <row r="23" spans="1:11" ht="16.5">
      <c r="A23" s="4" t="s">
        <v>29</v>
      </c>
      <c r="B23" s="5"/>
      <c r="C23" s="5"/>
      <c r="D23" s="5"/>
      <c r="E23" s="5"/>
      <c r="F23" s="6"/>
      <c r="G23" s="1"/>
      <c r="H23" s="2"/>
      <c r="I23" s="1"/>
      <c r="J23" s="1"/>
      <c r="K23" s="1"/>
    </row>
    <row r="24" spans="2:11" ht="16.5">
      <c r="B24" s="1"/>
      <c r="C24" s="1"/>
      <c r="D24" s="1"/>
      <c r="E24" s="1"/>
      <c r="F24" s="2"/>
      <c r="G24" s="1"/>
      <c r="H24" s="2"/>
      <c r="I24" s="1"/>
      <c r="J24" s="1"/>
      <c r="K24" s="1"/>
    </row>
    <row r="25" spans="2:11" ht="16.5">
      <c r="B25" s="1"/>
      <c r="C25" s="1"/>
      <c r="D25" s="1"/>
      <c r="E25" s="1"/>
      <c r="F25" s="2"/>
      <c r="G25" s="1"/>
      <c r="H25" s="2"/>
      <c r="I25" s="1"/>
      <c r="J25" s="1"/>
      <c r="K25" s="1"/>
    </row>
    <row r="26" spans="2:11" ht="16.5">
      <c r="B26" s="1"/>
      <c r="C26" s="1"/>
      <c r="D26" s="1"/>
      <c r="E26" s="1"/>
      <c r="F26" s="2"/>
      <c r="G26" s="1"/>
      <c r="H26" s="2"/>
      <c r="I26" s="1"/>
      <c r="J26" s="1"/>
      <c r="K26" s="1"/>
    </row>
    <row r="27" spans="2:11" ht="16.5">
      <c r="B27" s="1"/>
      <c r="C27" s="1"/>
      <c r="D27" s="1"/>
      <c r="E27" s="1"/>
      <c r="F27" s="2"/>
      <c r="G27" s="1"/>
      <c r="H27" s="2"/>
      <c r="I27" s="1"/>
      <c r="J27" s="1"/>
      <c r="K27" s="1"/>
    </row>
    <row r="28" spans="2:11" ht="16.5">
      <c r="B28" s="1"/>
      <c r="C28" s="1"/>
      <c r="D28" s="1"/>
      <c r="E28" s="1"/>
      <c r="F28" s="2"/>
      <c r="G28" s="1"/>
      <c r="H28" s="2"/>
      <c r="I28" s="1"/>
      <c r="J28" s="1"/>
      <c r="K28" s="1"/>
    </row>
    <row r="29" spans="2:11" ht="16.5">
      <c r="B29" s="1"/>
      <c r="C29" s="1"/>
      <c r="D29" s="1"/>
      <c r="E29" s="1"/>
      <c r="F29" s="2"/>
      <c r="G29" s="1"/>
      <c r="H29" s="2"/>
      <c r="I29" s="1"/>
      <c r="J29" s="1"/>
      <c r="K29" s="1"/>
    </row>
    <row r="30" spans="2:11" ht="16.5">
      <c r="B30" s="1"/>
      <c r="C30" s="1"/>
      <c r="D30" s="1"/>
      <c r="E30" s="1"/>
      <c r="F30" s="2"/>
      <c r="G30" s="1"/>
      <c r="H30" s="2"/>
      <c r="I30" s="1"/>
      <c r="J30" s="1"/>
      <c r="K30" s="1"/>
    </row>
    <row r="31" spans="2:11" ht="16.5">
      <c r="B31" s="1"/>
      <c r="C31" s="1"/>
      <c r="D31" s="1"/>
      <c r="E31" s="1"/>
      <c r="F31" s="2"/>
      <c r="G31" s="1"/>
      <c r="H31" s="2"/>
      <c r="I31" s="1"/>
      <c r="J31" s="1"/>
      <c r="K31" s="1"/>
    </row>
    <row r="32" spans="2:11" ht="16.5">
      <c r="B32" s="1"/>
      <c r="C32" s="1"/>
      <c r="D32" s="1"/>
      <c r="E32" s="1"/>
      <c r="F32" s="2"/>
      <c r="G32" s="1"/>
      <c r="H32" s="2"/>
      <c r="I32" s="1"/>
      <c r="J32" s="1"/>
      <c r="K32" s="1"/>
    </row>
    <row r="33" spans="2:11" ht="16.5">
      <c r="B33" s="1"/>
      <c r="C33" s="1"/>
      <c r="D33" s="1"/>
      <c r="E33" s="1"/>
      <c r="F33" s="2"/>
      <c r="G33" s="1"/>
      <c r="H33" s="2"/>
      <c r="I33" s="1"/>
      <c r="J33" s="1"/>
      <c r="K33" s="1"/>
    </row>
    <row r="34" spans="2:11" ht="16.5">
      <c r="B34" s="1"/>
      <c r="C34" s="1"/>
      <c r="D34" s="1"/>
      <c r="E34" s="1"/>
      <c r="F34" s="2"/>
      <c r="G34" s="1"/>
      <c r="H34" s="2"/>
      <c r="I34" s="1"/>
      <c r="J34" s="1"/>
      <c r="K34" s="1"/>
    </row>
    <row r="35" spans="2:11" ht="16.5">
      <c r="B35" s="1"/>
      <c r="C35" s="1"/>
      <c r="D35" s="1"/>
      <c r="E35" s="1"/>
      <c r="F35" s="2"/>
      <c r="G35" s="1"/>
      <c r="H35" s="2"/>
      <c r="I35" s="1"/>
      <c r="J35" s="1"/>
      <c r="K35" s="1"/>
    </row>
  </sheetData>
  <mergeCells count="1">
    <mergeCell ref="A1:K1"/>
  </mergeCells>
  <printOptions horizontalCentered="1"/>
  <pageMargins left="0" right="0" top="0.5905511811023623" bottom="0"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6.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6.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03178</dc:creator>
  <cp:keywords/>
  <dc:description/>
  <cp:lastModifiedBy>03178</cp:lastModifiedBy>
  <cp:lastPrinted>2018-10-18T01:39:55Z</cp:lastPrinted>
  <dcterms:created xsi:type="dcterms:W3CDTF">2018-10-17T07:16:52Z</dcterms:created>
  <dcterms:modified xsi:type="dcterms:W3CDTF">2018-10-18T02:08:55Z</dcterms:modified>
  <cp:category/>
  <cp:version/>
  <cp:contentType/>
  <cp:contentStatus/>
</cp:coreProperties>
</file>